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2"/>
  </bookViews>
  <sheets>
    <sheet name="24Ghz" sheetId="1" r:id="rId1"/>
    <sheet name="47Ghz" sheetId="2" r:id="rId2"/>
    <sheet name="76Ghz" sheetId="3" r:id="rId3"/>
    <sheet name="120GHz" sheetId="4" r:id="rId4"/>
  </sheets>
  <definedNames/>
  <calcPr fullCalcOnLoad="1"/>
</workbook>
</file>

<file path=xl/sharedStrings.xml><?xml version="1.0" encoding="utf-8"?>
<sst xmlns="http://schemas.openxmlformats.org/spreadsheetml/2006/main" count="107" uniqueCount="28">
  <si>
    <t>Detector Type</t>
  </si>
  <si>
    <t>Tx power (mW)</t>
  </si>
  <si>
    <t>Eff receive sensitivity (dBm)</t>
  </si>
  <si>
    <t>IF bandwidth  (KHz)</t>
  </si>
  <si>
    <t>Frequency  (MHz)</t>
  </si>
  <si>
    <t>Noise Figure  (dB)</t>
  </si>
  <si>
    <t>Rx antenna Gain  (dB)</t>
  </si>
  <si>
    <t>Feeder Loss  (dB)</t>
  </si>
  <si>
    <t>Tx Antenna Gain  (dB)</t>
  </si>
  <si>
    <t>Tx feeder Loss  (dB)</t>
  </si>
  <si>
    <t>EIRP  (dBm)</t>
  </si>
  <si>
    <t>Path length  (kms)</t>
  </si>
  <si>
    <t>Estimated s/n   (dB)</t>
  </si>
  <si>
    <t>Air Temp   (degC)</t>
  </si>
  <si>
    <t>RH    (%)</t>
  </si>
  <si>
    <t xml:space="preserve"> </t>
  </si>
  <si>
    <t>Additional Atmos Loss  (dB)</t>
  </si>
  <si>
    <t>Total Path Loss  (dB)</t>
  </si>
  <si>
    <t>Free Space Path Loss   (dB)</t>
  </si>
  <si>
    <t>SSB</t>
  </si>
  <si>
    <t>FM</t>
  </si>
  <si>
    <t>Line of Site link Budget</t>
  </si>
  <si>
    <t>(Blue values are entered figures)</t>
  </si>
  <si>
    <t>Atmos Water content (gms/m^3)</t>
  </si>
  <si>
    <t>Enter 1 for SSB  or  2 for FM</t>
  </si>
  <si>
    <t>Receive Level   (dBm)</t>
  </si>
  <si>
    <t>Eff receiver noise temp (K)</t>
  </si>
  <si>
    <t>Sat Air Value (gms/m^3)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</si>
</sst>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0"/>
      <color indexed="4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2" fontId="0" fillId="0" borderId="0" xfId="0" applyNumberFormat="1" applyAlignment="1" applyProtection="1">
      <alignment/>
      <protection hidden="1"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Font="1" applyAlignment="1" applyProtection="1">
      <alignment/>
      <protection hidden="1"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7">
      <selection activeCell="B47" sqref="B47"/>
    </sheetView>
  </sheetViews>
  <sheetFormatPr defaultColWidth="9.140625" defaultRowHeight="12.75"/>
  <cols>
    <col min="1" max="1" width="26.8515625" style="0" customWidth="1"/>
    <col min="2" max="2" width="15.00390625" style="0" customWidth="1"/>
  </cols>
  <sheetData>
    <row r="1" spans="1:3" ht="20.25">
      <c r="A1" s="7" t="s">
        <v>21</v>
      </c>
      <c r="B1" s="3"/>
      <c r="C1" t="s">
        <v>22</v>
      </c>
    </row>
    <row r="2" spans="2:7" ht="12.75">
      <c r="B2" s="3"/>
      <c r="F2" s="4"/>
      <c r="G2" s="4"/>
    </row>
    <row r="3" spans="2:7" ht="12.75">
      <c r="B3" s="3"/>
      <c r="F3" s="4"/>
      <c r="G3" s="4"/>
    </row>
    <row r="4" spans="2:7" ht="12.75">
      <c r="B4" s="3"/>
      <c r="F4" s="4"/>
      <c r="G4" s="4"/>
    </row>
    <row r="5" spans="1:7" ht="12.75">
      <c r="A5" t="s">
        <v>4</v>
      </c>
      <c r="B5" s="8">
        <v>24048</v>
      </c>
      <c r="D5">
        <f>B5*0.001</f>
        <v>24.048000000000002</v>
      </c>
      <c r="F5" s="4"/>
      <c r="G5" s="4"/>
    </row>
    <row r="6" spans="2:7" ht="12.75">
      <c r="B6" s="8"/>
      <c r="F6" s="4"/>
      <c r="G6" s="4"/>
    </row>
    <row r="7" spans="1:7" ht="12.75">
      <c r="A7" t="s">
        <v>3</v>
      </c>
      <c r="B7" s="8">
        <v>2.5</v>
      </c>
      <c r="F7" s="4"/>
      <c r="G7" s="4"/>
    </row>
    <row r="8" spans="2:7" ht="12.75">
      <c r="B8" s="8"/>
      <c r="F8" s="4"/>
      <c r="G8" s="4"/>
    </row>
    <row r="9" spans="1:7" ht="12.75">
      <c r="A9" t="s">
        <v>5</v>
      </c>
      <c r="B9" s="8">
        <v>12</v>
      </c>
      <c r="F9" s="4"/>
      <c r="G9" s="4"/>
    </row>
    <row r="10" spans="2:7" ht="12.75">
      <c r="B10" s="8"/>
      <c r="F10" s="4"/>
      <c r="G10" s="4"/>
    </row>
    <row r="11" spans="1:11" ht="12.75">
      <c r="A11" t="s">
        <v>6</v>
      </c>
      <c r="B11" s="8">
        <v>30</v>
      </c>
      <c r="F11" s="4"/>
      <c r="G11" s="4"/>
      <c r="K11" t="s">
        <v>15</v>
      </c>
    </row>
    <row r="12" spans="2:7" ht="12.75">
      <c r="B12" s="8"/>
      <c r="F12" s="4"/>
      <c r="G12" s="4"/>
    </row>
    <row r="13" spans="2:7" ht="12.75">
      <c r="B13" s="8"/>
      <c r="F13" s="4"/>
      <c r="G13" s="4"/>
    </row>
    <row r="14" spans="2:7" ht="12.75">
      <c r="B14" s="8"/>
      <c r="F14" s="4"/>
      <c r="G14" s="4"/>
    </row>
    <row r="15" spans="1:7" ht="12.75">
      <c r="A15" t="s">
        <v>7</v>
      </c>
      <c r="B15" s="8">
        <v>0</v>
      </c>
      <c r="F15" s="4"/>
      <c r="G15" s="4"/>
    </row>
    <row r="16" spans="2:7" ht="12.75">
      <c r="B16" s="3"/>
      <c r="F16" s="4"/>
      <c r="G16" s="4"/>
    </row>
    <row r="17" spans="1:12" ht="12.75">
      <c r="A17" t="s">
        <v>0</v>
      </c>
      <c r="B17" s="9">
        <v>1</v>
      </c>
      <c r="F17" s="4"/>
      <c r="G17" s="4"/>
      <c r="L17" s="13">
        <v>0</v>
      </c>
    </row>
    <row r="18" spans="1:12" ht="12.75">
      <c r="A18" s="12" t="s">
        <v>24</v>
      </c>
      <c r="B18" s="3"/>
      <c r="F18" s="4"/>
      <c r="G18" s="4"/>
      <c r="L18" s="10"/>
    </row>
    <row r="19" spans="2:12" ht="12.75">
      <c r="B19" s="3"/>
      <c r="F19" s="4"/>
      <c r="G19" s="4"/>
      <c r="L19" s="10">
        <v>10</v>
      </c>
    </row>
    <row r="20" spans="2:7" ht="12.75">
      <c r="B20" s="3"/>
      <c r="F20" s="4"/>
      <c r="G20" s="4"/>
    </row>
    <row r="21" spans="1:7" ht="12.75">
      <c r="A21" s="1" t="s">
        <v>26</v>
      </c>
      <c r="B21" s="3">
        <f>290*(10^(0.1*(B9+B15))-1)</f>
        <v>4306.1902581372315</v>
      </c>
      <c r="F21" s="4"/>
      <c r="G21" s="4"/>
    </row>
    <row r="22" spans="2:7" ht="12.75">
      <c r="B22" s="3"/>
      <c r="F22" s="4"/>
      <c r="G22" s="4"/>
    </row>
    <row r="23" spans="1:7" ht="12.75">
      <c r="A23" s="1" t="s">
        <v>2</v>
      </c>
      <c r="B23" s="3">
        <f>-228.6+10*LOG(B21)-B11+10*LOG(B7)+30+30+IF(B17=2,L19,L17)</f>
        <v>-158.27966777212126</v>
      </c>
      <c r="F23" s="4"/>
      <c r="G23" s="4"/>
    </row>
    <row r="24" spans="2:7" ht="12.75">
      <c r="B24" s="3"/>
      <c r="F24" s="4"/>
      <c r="G24" s="4"/>
    </row>
    <row r="25" spans="1:7" ht="12.75">
      <c r="A25" t="s">
        <v>1</v>
      </c>
      <c r="B25" s="8">
        <v>400</v>
      </c>
      <c r="F25" s="4"/>
      <c r="G25" s="4"/>
    </row>
    <row r="26" spans="2:7" ht="12.75">
      <c r="B26" s="8"/>
      <c r="F26" s="4"/>
      <c r="G26" s="4"/>
    </row>
    <row r="27" spans="1:7" ht="12.75">
      <c r="A27" t="s">
        <v>8</v>
      </c>
      <c r="B27" s="8">
        <v>30</v>
      </c>
      <c r="F27" s="4"/>
      <c r="G27" s="4"/>
    </row>
    <row r="28" spans="2:7" ht="12.75">
      <c r="B28" s="8"/>
      <c r="F28" s="4"/>
      <c r="G28" s="4"/>
    </row>
    <row r="29" spans="1:7" ht="12.75">
      <c r="A29" t="s">
        <v>9</v>
      </c>
      <c r="B29" s="8">
        <v>0</v>
      </c>
      <c r="F29" s="4"/>
      <c r="G29" s="4"/>
    </row>
    <row r="30" spans="2:7" ht="12.75">
      <c r="B30" s="3"/>
      <c r="F30" s="5"/>
      <c r="G30" s="5"/>
    </row>
    <row r="31" spans="1:7" ht="12.75">
      <c r="A31" s="1" t="s">
        <v>10</v>
      </c>
      <c r="B31" s="3">
        <f>10*LOG(B25)+B27-B29</f>
        <v>56.020599913279625</v>
      </c>
      <c r="F31" s="4"/>
      <c r="G31" s="4"/>
    </row>
    <row r="32" spans="2:7" ht="12.75">
      <c r="B32" s="3"/>
      <c r="F32" s="4"/>
      <c r="G32" s="4"/>
    </row>
    <row r="33" spans="2:7" ht="12.75">
      <c r="B33" s="3"/>
      <c r="F33" s="4"/>
      <c r="G33" s="4"/>
    </row>
    <row r="34" spans="2:7" ht="12.75">
      <c r="B34" s="3"/>
      <c r="F34" s="4"/>
      <c r="G34" s="4"/>
    </row>
    <row r="35" spans="1:7" ht="12.75">
      <c r="A35" t="s">
        <v>11</v>
      </c>
      <c r="B35" s="8">
        <v>120</v>
      </c>
      <c r="F35" s="4"/>
      <c r="G35" s="4"/>
    </row>
    <row r="36" spans="2:7" ht="12.75">
      <c r="B36" s="8"/>
      <c r="F36" s="4"/>
      <c r="G36" s="4"/>
    </row>
    <row r="37" spans="1:7" ht="12.75">
      <c r="A37" t="s">
        <v>13</v>
      </c>
      <c r="B37" s="8">
        <v>20</v>
      </c>
      <c r="F37" s="4"/>
      <c r="G37" s="4"/>
    </row>
    <row r="38" spans="2:7" ht="12.75">
      <c r="B38" s="3"/>
      <c r="F38" s="4"/>
      <c r="G38" s="4"/>
    </row>
    <row r="39" spans="1:7" ht="12.75">
      <c r="A39" t="s">
        <v>27</v>
      </c>
      <c r="B39" s="14">
        <f>5.018+0.32321*B37+0.0081847*B37*B37+0.00031243*B37*B37*B37</f>
        <v>17.255519999999997</v>
      </c>
      <c r="F39" s="4"/>
      <c r="G39" s="4"/>
    </row>
    <row r="40" spans="2:7" ht="12.75">
      <c r="B40" s="3"/>
      <c r="F40" s="4"/>
      <c r="G40" s="4"/>
    </row>
    <row r="41" spans="1:7" ht="12.75">
      <c r="A41" t="s">
        <v>23</v>
      </c>
      <c r="B41" s="3">
        <f>(B43*0.01)*B39</f>
        <v>8.627759999999999</v>
      </c>
      <c r="F41" s="4"/>
      <c r="G41" s="4"/>
    </row>
    <row r="42" ht="12.75">
      <c r="B42" s="3"/>
    </row>
    <row r="43" spans="1:2" ht="12.75">
      <c r="A43" t="s">
        <v>14</v>
      </c>
      <c r="B43" s="8">
        <v>50</v>
      </c>
    </row>
    <row r="44" ht="12.75">
      <c r="B44" s="3"/>
    </row>
    <row r="45" spans="1:7" ht="12.75">
      <c r="A45" s="1" t="s">
        <v>18</v>
      </c>
      <c r="B45" s="3">
        <f>20*LOG(40*PI()*B5*B35/3)</f>
        <v>161.64697637185782</v>
      </c>
      <c r="F45" s="4"/>
      <c r="G45" s="4"/>
    </row>
    <row r="46" spans="1:7" ht="12.75">
      <c r="A46" s="1"/>
      <c r="B46" s="3"/>
      <c r="F46" s="4"/>
      <c r="G46" s="4"/>
    </row>
    <row r="47" spans="1:2" ht="12.75">
      <c r="A47" s="1" t="s">
        <v>16</v>
      </c>
      <c r="B47" s="4">
        <f>(0.012+(0.0185*B41))*B35+(B35*0.014)</f>
        <v>22.273627199999996</v>
      </c>
    </row>
    <row r="48" spans="1:2" ht="12.75">
      <c r="A48" s="2"/>
      <c r="B48" s="4"/>
    </row>
    <row r="49" spans="1:2" ht="12.75">
      <c r="A49" s="1" t="s">
        <v>17</v>
      </c>
      <c r="B49" s="4">
        <f>B45+B47</f>
        <v>183.9206035718578</v>
      </c>
    </row>
    <row r="50" spans="1:2" ht="12.75">
      <c r="A50" s="2"/>
      <c r="B50" s="3"/>
    </row>
    <row r="51" spans="1:2" ht="12.75">
      <c r="A51" s="1" t="s">
        <v>25</v>
      </c>
      <c r="B51" s="3">
        <f>(B31-B45-B47)</f>
        <v>-127.90000365857819</v>
      </c>
    </row>
    <row r="52" ht="12.75">
      <c r="B52" s="3"/>
    </row>
    <row r="53" spans="1:2" ht="12.75">
      <c r="A53" s="1" t="s">
        <v>12</v>
      </c>
      <c r="B53" s="3">
        <f>(B51-B23)</f>
        <v>30.379664113543072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4">
      <selection activeCell="B47" sqref="B47"/>
    </sheetView>
  </sheetViews>
  <sheetFormatPr defaultColWidth="9.140625" defaultRowHeight="12.75"/>
  <cols>
    <col min="1" max="1" width="32.00390625" style="0" customWidth="1"/>
    <col min="2" max="2" width="12.7109375" style="3" customWidth="1"/>
    <col min="11" max="11" width="13.140625" style="0" customWidth="1"/>
  </cols>
  <sheetData>
    <row r="1" spans="1:3" ht="20.25">
      <c r="A1" s="7" t="s">
        <v>21</v>
      </c>
      <c r="C1" t="s">
        <v>22</v>
      </c>
    </row>
    <row r="2" spans="6:7" ht="12.75">
      <c r="F2" s="4"/>
      <c r="G2" s="4"/>
    </row>
    <row r="3" spans="6:7" ht="12.75">
      <c r="F3" s="4"/>
      <c r="G3" s="4"/>
    </row>
    <row r="4" spans="6:7" ht="12.75">
      <c r="F4" s="4"/>
      <c r="G4" s="4"/>
    </row>
    <row r="5" spans="1:7" ht="12.75">
      <c r="A5" t="s">
        <v>4</v>
      </c>
      <c r="B5" s="8">
        <v>47088</v>
      </c>
      <c r="D5">
        <f>B5*0.001</f>
        <v>47.088</v>
      </c>
      <c r="F5" s="4"/>
      <c r="G5" s="4"/>
    </row>
    <row r="6" spans="2:7" ht="12.75">
      <c r="B6" s="8"/>
      <c r="F6" s="4"/>
      <c r="G6" s="4"/>
    </row>
    <row r="7" spans="1:7" ht="12.75">
      <c r="A7" t="s">
        <v>3</v>
      </c>
      <c r="B7" s="8">
        <v>2.5</v>
      </c>
      <c r="F7" s="4"/>
      <c r="G7" s="4"/>
    </row>
    <row r="8" spans="2:7" ht="12.75">
      <c r="B8" s="8"/>
      <c r="F8" s="4"/>
      <c r="G8" s="4"/>
    </row>
    <row r="9" spans="1:7" ht="12.75">
      <c r="A9" t="s">
        <v>5</v>
      </c>
      <c r="B9" s="8">
        <v>12</v>
      </c>
      <c r="F9" s="4"/>
      <c r="G9" s="4"/>
    </row>
    <row r="10" spans="2:7" ht="12.75">
      <c r="B10" s="8"/>
      <c r="F10" s="4"/>
      <c r="G10" s="4"/>
    </row>
    <row r="11" spans="1:11" ht="12.75">
      <c r="A11" t="s">
        <v>6</v>
      </c>
      <c r="B11" s="8">
        <v>35</v>
      </c>
      <c r="F11" s="4"/>
      <c r="G11" s="4"/>
      <c r="K11" t="s">
        <v>15</v>
      </c>
    </row>
    <row r="12" spans="2:7" ht="12.75">
      <c r="B12" s="8"/>
      <c r="F12" s="4"/>
      <c r="G12" s="4"/>
    </row>
    <row r="13" spans="2:7" ht="12.75">
      <c r="B13" s="8"/>
      <c r="F13" s="4"/>
      <c r="G13" s="4"/>
    </row>
    <row r="14" spans="2:7" ht="12.75">
      <c r="B14" s="8"/>
      <c r="F14" s="4"/>
      <c r="G14" s="4"/>
    </row>
    <row r="15" spans="1:7" ht="12.75">
      <c r="A15" t="s">
        <v>7</v>
      </c>
      <c r="B15" s="8">
        <v>0</v>
      </c>
      <c r="F15" s="4"/>
      <c r="G15" s="4"/>
    </row>
    <row r="16" spans="6:7" ht="12.75">
      <c r="F16" s="4"/>
      <c r="G16" s="4"/>
    </row>
    <row r="17" spans="1:12" ht="12.75">
      <c r="A17" t="s">
        <v>0</v>
      </c>
      <c r="B17" s="9">
        <v>1</v>
      </c>
      <c r="F17" s="4"/>
      <c r="G17" s="4"/>
      <c r="K17" t="s">
        <v>19</v>
      </c>
      <c r="L17" s="2">
        <v>0</v>
      </c>
    </row>
    <row r="18" spans="1:7" ht="12.75">
      <c r="A18" s="12" t="s">
        <v>24</v>
      </c>
      <c r="F18" s="4"/>
      <c r="G18" s="4"/>
    </row>
    <row r="19" spans="6:12" ht="12.75">
      <c r="F19" s="4"/>
      <c r="G19" s="4"/>
      <c r="K19" t="s">
        <v>20</v>
      </c>
      <c r="L19">
        <v>10</v>
      </c>
    </row>
    <row r="20" spans="6:7" ht="12.75">
      <c r="F20" s="4"/>
      <c r="G20" s="4"/>
    </row>
    <row r="21" spans="1:7" ht="12.75">
      <c r="A21" s="1" t="s">
        <v>26</v>
      </c>
      <c r="B21" s="3">
        <f>290*(10^(0.1*(B9+B15))-1)</f>
        <v>4306.1902581372315</v>
      </c>
      <c r="F21" s="4"/>
      <c r="G21" s="4"/>
    </row>
    <row r="22" spans="6:7" ht="12.75">
      <c r="F22" s="4"/>
      <c r="G22" s="4"/>
    </row>
    <row r="23" spans="1:7" ht="12.75">
      <c r="A23" s="1" t="s">
        <v>2</v>
      </c>
      <c r="B23" s="3">
        <f>-228.6+10*LOG(B21)-B11+10*LOG(B7)+30+30+IF(B17=2,L19,L17)</f>
        <v>-163.27966777212126</v>
      </c>
      <c r="F23" s="4"/>
      <c r="G23" s="4"/>
    </row>
    <row r="24" spans="6:7" ht="12.75">
      <c r="F24" s="4"/>
      <c r="G24" s="4"/>
    </row>
    <row r="25" spans="1:7" ht="12.75">
      <c r="A25" t="s">
        <v>1</v>
      </c>
      <c r="B25" s="8">
        <v>4</v>
      </c>
      <c r="F25" s="4"/>
      <c r="G25" s="4"/>
    </row>
    <row r="26" spans="2:7" ht="12.75">
      <c r="B26" s="8"/>
      <c r="F26" s="4"/>
      <c r="G26" s="4"/>
    </row>
    <row r="27" spans="1:7" ht="12.75">
      <c r="A27" t="s">
        <v>8</v>
      </c>
      <c r="B27" s="8">
        <v>35</v>
      </c>
      <c r="F27" s="4"/>
      <c r="G27" s="4"/>
    </row>
    <row r="28" spans="2:7" ht="12.75">
      <c r="B28" s="8"/>
      <c r="F28" s="4"/>
      <c r="G28" s="4"/>
    </row>
    <row r="29" spans="1:7" ht="12.75">
      <c r="A29" t="s">
        <v>9</v>
      </c>
      <c r="B29" s="8">
        <v>0</v>
      </c>
      <c r="F29" s="4"/>
      <c r="G29" s="4"/>
    </row>
    <row r="30" spans="6:7" ht="12.75">
      <c r="F30" s="5"/>
      <c r="G30" s="5"/>
    </row>
    <row r="31" spans="1:7" ht="12.75">
      <c r="A31" s="1" t="s">
        <v>10</v>
      </c>
      <c r="B31" s="3">
        <f>10*LOG(B25)+B27-B29</f>
        <v>41.020599913279625</v>
      </c>
      <c r="F31" s="4"/>
      <c r="G31" s="4"/>
    </row>
    <row r="32" spans="6:7" ht="12.75">
      <c r="F32" s="4"/>
      <c r="G32" s="4"/>
    </row>
    <row r="33" spans="6:7" ht="12.75">
      <c r="F33" s="4"/>
      <c r="G33" s="4"/>
    </row>
    <row r="34" spans="6:7" ht="12.75">
      <c r="F34" s="4"/>
      <c r="G34" s="4"/>
    </row>
    <row r="35" spans="1:7" ht="12.75">
      <c r="A35" t="s">
        <v>11</v>
      </c>
      <c r="B35" s="8">
        <v>35</v>
      </c>
      <c r="F35" s="4"/>
      <c r="G35" s="4"/>
    </row>
    <row r="36" spans="6:7" ht="12.75">
      <c r="F36" s="4"/>
      <c r="G36" s="4"/>
    </row>
    <row r="37" spans="1:7" ht="12.75">
      <c r="A37" t="s">
        <v>13</v>
      </c>
      <c r="B37" s="8">
        <v>9</v>
      </c>
      <c r="F37" s="4"/>
      <c r="G37" s="4"/>
    </row>
    <row r="38" spans="6:7" ht="12.75">
      <c r="F38" s="4"/>
      <c r="G38" s="4"/>
    </row>
    <row r="39" spans="1:7" ht="12.75">
      <c r="A39" t="s">
        <v>27</v>
      </c>
      <c r="B39" s="14">
        <f>5.018+0.32321*B37+0.0081847*B37*B37+0.00031243*B37*B37*B37</f>
        <v>8.81761217</v>
      </c>
      <c r="F39" s="4"/>
      <c r="G39" s="4"/>
    </row>
    <row r="40" spans="6:7" ht="12.75">
      <c r="F40" s="4"/>
      <c r="G40" s="4"/>
    </row>
    <row r="41" spans="1:7" ht="12.75">
      <c r="A41" t="s">
        <v>23</v>
      </c>
      <c r="B41" s="3">
        <f>(B43*0.01)*B39</f>
        <v>6.965913614300001</v>
      </c>
      <c r="F41" s="4"/>
      <c r="G41" s="4"/>
    </row>
    <row r="43" spans="1:2" ht="12.75">
      <c r="A43" t="s">
        <v>14</v>
      </c>
      <c r="B43" s="8">
        <v>79</v>
      </c>
    </row>
    <row r="45" spans="1:7" ht="12.75">
      <c r="A45" s="1" t="s">
        <v>18</v>
      </c>
      <c r="B45" s="3">
        <f>20*LOG(40*PI()*B5*B35/3)</f>
        <v>156.7813379681649</v>
      </c>
      <c r="F45" s="4"/>
      <c r="G45" s="4"/>
    </row>
    <row r="46" spans="1:7" ht="12.75">
      <c r="A46" s="1"/>
      <c r="F46" s="4"/>
      <c r="G46" s="4"/>
    </row>
    <row r="47" spans="1:2" ht="12.75">
      <c r="A47" s="1" t="s">
        <v>16</v>
      </c>
      <c r="B47" s="4">
        <f>(0.13+(0.016*B41))*B35+(0.13*B35)</f>
        <v>13.000911624008001</v>
      </c>
    </row>
    <row r="48" spans="1:2" ht="12.75">
      <c r="A48" s="2"/>
      <c r="B48" s="4"/>
    </row>
    <row r="49" spans="1:2" ht="12.75">
      <c r="A49" s="1" t="s">
        <v>17</v>
      </c>
      <c r="B49" s="4">
        <f>B45+B47</f>
        <v>169.78224959217292</v>
      </c>
    </row>
    <row r="50" ht="12.75">
      <c r="A50" s="2"/>
    </row>
    <row r="51" spans="1:2" ht="12.75">
      <c r="A51" s="1" t="s">
        <v>25</v>
      </c>
      <c r="B51" s="3">
        <f>(B31-B45-B47)</f>
        <v>-128.7616496788933</v>
      </c>
    </row>
    <row r="53" spans="1:2" ht="12.75">
      <c r="A53" s="1" t="s">
        <v>12</v>
      </c>
      <c r="B53" s="3">
        <f>(B51-B23)</f>
        <v>34.518018093227965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7">
      <selection activeCell="B47" sqref="B47"/>
    </sheetView>
  </sheetViews>
  <sheetFormatPr defaultColWidth="9.140625" defaultRowHeight="12.75"/>
  <cols>
    <col min="1" max="1" width="29.57421875" style="0" customWidth="1"/>
    <col min="2" max="2" width="10.28125" style="0" customWidth="1"/>
  </cols>
  <sheetData>
    <row r="1" spans="1:3" ht="20.25">
      <c r="A1" s="7" t="s">
        <v>21</v>
      </c>
      <c r="B1" s="3"/>
      <c r="C1" t="s">
        <v>22</v>
      </c>
    </row>
    <row r="2" spans="2:7" ht="12.75">
      <c r="B2" s="3"/>
      <c r="F2" s="4"/>
      <c r="G2" s="4"/>
    </row>
    <row r="3" spans="2:7" ht="12.75">
      <c r="B3" s="3"/>
      <c r="F3" s="4"/>
      <c r="G3" s="4"/>
    </row>
    <row r="4" spans="2:7" ht="12.75">
      <c r="B4" s="3"/>
      <c r="F4" s="4"/>
      <c r="G4" s="4"/>
    </row>
    <row r="5" spans="1:7" ht="12.75">
      <c r="A5" t="s">
        <v>4</v>
      </c>
      <c r="B5" s="8">
        <v>75976</v>
      </c>
      <c r="D5">
        <f>B5*0.001</f>
        <v>75.976</v>
      </c>
      <c r="F5" s="4"/>
      <c r="G5" s="4"/>
    </row>
    <row r="6" spans="2:7" ht="12.75">
      <c r="B6" s="8"/>
      <c r="F6" s="4"/>
      <c r="G6" s="4"/>
    </row>
    <row r="7" spans="1:7" ht="12.75">
      <c r="A7" t="s">
        <v>3</v>
      </c>
      <c r="B7" s="8">
        <v>2.5</v>
      </c>
      <c r="F7" s="4"/>
      <c r="G7" s="4"/>
    </row>
    <row r="8" spans="2:7" ht="12.75">
      <c r="B8" s="8"/>
      <c r="F8" s="4"/>
      <c r="G8" s="4"/>
    </row>
    <row r="9" spans="1:7" ht="12.75">
      <c r="A9" t="s">
        <v>5</v>
      </c>
      <c r="B9" s="8">
        <v>18</v>
      </c>
      <c r="F9" s="4"/>
      <c r="G9" s="4"/>
    </row>
    <row r="10" spans="2:7" ht="12.75">
      <c r="B10" s="8"/>
      <c r="F10" s="4"/>
      <c r="G10" s="4"/>
    </row>
    <row r="11" spans="1:12" ht="12.75">
      <c r="A11" t="s">
        <v>6</v>
      </c>
      <c r="B11" s="8">
        <v>35</v>
      </c>
      <c r="F11" s="4"/>
      <c r="G11" s="4"/>
      <c r="L11" s="6"/>
    </row>
    <row r="12" spans="2:7" ht="12.75">
      <c r="B12" s="8"/>
      <c r="F12" s="4"/>
      <c r="G12" s="4"/>
    </row>
    <row r="13" spans="2:7" ht="12.75">
      <c r="B13" s="8"/>
      <c r="F13" s="4"/>
      <c r="G13" s="4"/>
    </row>
    <row r="14" spans="2:7" ht="12.75">
      <c r="B14" s="8"/>
      <c r="F14" s="4"/>
      <c r="G14" s="4"/>
    </row>
    <row r="15" spans="1:7" ht="12.75">
      <c r="A15" t="s">
        <v>7</v>
      </c>
      <c r="B15" s="8">
        <v>0</v>
      </c>
      <c r="F15" s="4"/>
      <c r="G15" s="4"/>
    </row>
    <row r="16" spans="2:7" ht="12.75">
      <c r="B16" s="3"/>
      <c r="F16" s="4"/>
      <c r="G16" s="4"/>
    </row>
    <row r="17" spans="1:12" ht="12.75">
      <c r="A17" t="s">
        <v>0</v>
      </c>
      <c r="B17" s="9">
        <v>2</v>
      </c>
      <c r="F17" s="4"/>
      <c r="G17" s="4"/>
      <c r="K17" t="s">
        <v>19</v>
      </c>
      <c r="L17" s="11">
        <v>0</v>
      </c>
    </row>
    <row r="18" spans="1:12" ht="12.75">
      <c r="A18" s="12" t="s">
        <v>24</v>
      </c>
      <c r="B18" s="3"/>
      <c r="F18" s="4"/>
      <c r="G18" s="4"/>
      <c r="L18" s="4"/>
    </row>
    <row r="19" spans="2:12" ht="12.75">
      <c r="B19" s="3"/>
      <c r="F19" s="4"/>
      <c r="G19" s="4"/>
      <c r="K19" t="s">
        <v>20</v>
      </c>
      <c r="L19" s="4">
        <v>10</v>
      </c>
    </row>
    <row r="20" spans="2:7" ht="12.75">
      <c r="B20" s="3"/>
      <c r="F20" s="4"/>
      <c r="G20" s="4"/>
    </row>
    <row r="21" spans="1:7" ht="12.75">
      <c r="A21" s="1" t="s">
        <v>26</v>
      </c>
      <c r="B21" s="3">
        <f>290*(10^(0.1*(B9+B15))-1)</f>
        <v>18007.762989925617</v>
      </c>
      <c r="F21" s="4"/>
      <c r="G21" s="4"/>
    </row>
    <row r="22" spans="2:7" ht="12.75">
      <c r="B22" s="3"/>
      <c r="F22" s="4"/>
      <c r="G22" s="4"/>
    </row>
    <row r="23" spans="1:7" ht="12.75">
      <c r="A23" s="1" t="s">
        <v>2</v>
      </c>
      <c r="B23" s="3">
        <f>-228.6+10*LOG(B21)-B11+10*LOG(B7)+30+30+IF(B17=2,L19,L17)</f>
        <v>-147.06600225286456</v>
      </c>
      <c r="F23" s="4"/>
      <c r="G23" s="4"/>
    </row>
    <row r="24" spans="2:7" ht="12.75">
      <c r="B24" s="3"/>
      <c r="F24" s="4"/>
      <c r="G24" s="4"/>
    </row>
    <row r="25" spans="1:7" ht="12.75">
      <c r="A25" t="s">
        <v>1</v>
      </c>
      <c r="B25" s="8">
        <v>5</v>
      </c>
      <c r="F25" s="4"/>
      <c r="G25" s="4"/>
    </row>
    <row r="26" spans="2:7" ht="12.75">
      <c r="B26" s="8"/>
      <c r="F26" s="4"/>
      <c r="G26" s="4"/>
    </row>
    <row r="27" spans="1:7" ht="12.75">
      <c r="A27" t="s">
        <v>8</v>
      </c>
      <c r="B27" s="8">
        <v>35</v>
      </c>
      <c r="F27" s="4"/>
      <c r="G27" s="4"/>
    </row>
    <row r="28" spans="2:7" ht="12.75">
      <c r="B28" s="8"/>
      <c r="F28" s="4"/>
      <c r="G28" s="4"/>
    </row>
    <row r="29" spans="1:7" ht="12.75">
      <c r="A29" t="s">
        <v>9</v>
      </c>
      <c r="B29" s="8">
        <v>0</v>
      </c>
      <c r="F29" s="4"/>
      <c r="G29" s="4"/>
    </row>
    <row r="30" spans="2:7" ht="12.75">
      <c r="B30" s="3"/>
      <c r="F30" s="5"/>
      <c r="G30" s="5"/>
    </row>
    <row r="31" spans="1:7" ht="12.75">
      <c r="A31" s="1" t="s">
        <v>10</v>
      </c>
      <c r="B31" s="3">
        <f>10*LOG(B25)+B27-B29</f>
        <v>41.98970004336019</v>
      </c>
      <c r="F31" s="4"/>
      <c r="G31" s="4"/>
    </row>
    <row r="32" spans="2:7" ht="12.75">
      <c r="B32" s="3"/>
      <c r="F32" s="4"/>
      <c r="G32" s="4"/>
    </row>
    <row r="33" spans="2:7" ht="12.75">
      <c r="B33" s="3"/>
      <c r="F33" s="4"/>
      <c r="G33" s="4"/>
    </row>
    <row r="34" spans="2:7" ht="12.75">
      <c r="B34" s="3"/>
      <c r="F34" s="4"/>
      <c r="G34" s="4"/>
    </row>
    <row r="35" spans="1:7" ht="12.75">
      <c r="A35" t="s">
        <v>11</v>
      </c>
      <c r="B35" s="8">
        <v>35</v>
      </c>
      <c r="F35" s="4"/>
      <c r="G35" s="4"/>
    </row>
    <row r="36" spans="2:7" ht="12.75">
      <c r="B36" s="3"/>
      <c r="F36" s="4"/>
      <c r="G36" s="4"/>
    </row>
    <row r="37" spans="1:7" ht="12.75">
      <c r="A37" t="s">
        <v>13</v>
      </c>
      <c r="B37" s="8">
        <v>9</v>
      </c>
      <c r="F37" s="4"/>
      <c r="G37" s="4"/>
    </row>
    <row r="38" spans="2:7" ht="12.75">
      <c r="B38" s="3"/>
      <c r="F38" s="4"/>
      <c r="G38" s="4"/>
    </row>
    <row r="39" spans="1:7" ht="12.75">
      <c r="A39" t="s">
        <v>27</v>
      </c>
      <c r="B39" s="14">
        <f>5.018+0.32321*B37+0.0081847*B37*B37+0.00031243*B37*B37*B37</f>
        <v>8.81761217</v>
      </c>
      <c r="F39" s="4"/>
      <c r="G39" s="4"/>
    </row>
    <row r="40" spans="2:7" ht="12.75">
      <c r="B40" s="3"/>
      <c r="F40" s="4"/>
      <c r="G40" s="4"/>
    </row>
    <row r="41" spans="1:7" ht="12.75">
      <c r="A41" t="s">
        <v>23</v>
      </c>
      <c r="B41" s="3">
        <f>(B43*0.01)*B39</f>
        <v>6.965913614300001</v>
      </c>
      <c r="F41" s="4"/>
      <c r="G41" s="4"/>
    </row>
    <row r="42" ht="12.75">
      <c r="B42" s="3"/>
    </row>
    <row r="43" spans="1:2" ht="12.75">
      <c r="A43" t="s">
        <v>14</v>
      </c>
      <c r="B43" s="8">
        <v>79</v>
      </c>
    </row>
    <row r="44" ht="12.75">
      <c r="B44" s="3"/>
    </row>
    <row r="45" spans="1:7" ht="12.75">
      <c r="A45" s="1" t="s">
        <v>18</v>
      </c>
      <c r="B45" s="3">
        <f>20*LOG(40*PI()*B5*B35/3)</f>
        <v>160.93666157297008</v>
      </c>
      <c r="F45" s="4"/>
      <c r="G45" s="4"/>
    </row>
    <row r="46" spans="1:7" ht="12.75">
      <c r="A46" s="1"/>
      <c r="B46" s="3"/>
      <c r="F46" s="4"/>
      <c r="G46" s="4"/>
    </row>
    <row r="47" spans="1:2" ht="12.75">
      <c r="A47" s="1" t="s">
        <v>16</v>
      </c>
      <c r="B47" s="4">
        <f>(0.2+(0.034*B41))*B35+(0.09*B35)</f>
        <v>18.439437201017</v>
      </c>
    </row>
    <row r="48" spans="1:2" ht="12.75">
      <c r="A48" s="2"/>
      <c r="B48" s="4"/>
    </row>
    <row r="49" spans="1:2" ht="12.75">
      <c r="A49" s="1" t="s">
        <v>17</v>
      </c>
      <c r="B49" s="4">
        <f>B45+B47</f>
        <v>179.37609877398708</v>
      </c>
    </row>
    <row r="50" spans="1:2" ht="12.75">
      <c r="A50" s="2"/>
      <c r="B50" s="3"/>
    </row>
    <row r="51" spans="1:2" ht="12.75">
      <c r="A51" s="1" t="s">
        <v>25</v>
      </c>
      <c r="B51" s="3">
        <f>(B31-B45-B47)</f>
        <v>-137.3863987306269</v>
      </c>
    </row>
    <row r="52" ht="12.75">
      <c r="B52" s="3"/>
    </row>
    <row r="53" spans="1:2" ht="12.75">
      <c r="A53" s="1" t="s">
        <v>12</v>
      </c>
      <c r="B53" s="3">
        <f>(B51-B23)</f>
        <v>9.67960352223767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7">
      <selection activeCell="B25" sqref="B25"/>
    </sheetView>
  </sheetViews>
  <sheetFormatPr defaultColWidth="9.140625" defaultRowHeight="12.75"/>
  <cols>
    <col min="1" max="1" width="26.8515625" style="0" customWidth="1"/>
    <col min="2" max="2" width="15.00390625" style="0" customWidth="1"/>
  </cols>
  <sheetData>
    <row r="1" spans="1:3" ht="20.25">
      <c r="A1" s="7" t="s">
        <v>21</v>
      </c>
      <c r="B1" s="3"/>
      <c r="C1" t="s">
        <v>22</v>
      </c>
    </row>
    <row r="2" spans="2:7" ht="12.75">
      <c r="B2" s="3"/>
      <c r="F2" s="4"/>
      <c r="G2" s="4"/>
    </row>
    <row r="3" spans="2:7" ht="12.75">
      <c r="B3" s="3"/>
      <c r="F3" s="4"/>
      <c r="G3" s="4"/>
    </row>
    <row r="4" spans="2:7" ht="12.75">
      <c r="B4" s="3"/>
      <c r="F4" s="4"/>
      <c r="G4" s="4"/>
    </row>
    <row r="5" spans="1:7" ht="12.75">
      <c r="A5" t="s">
        <v>4</v>
      </c>
      <c r="B5" s="8">
        <v>120000</v>
      </c>
      <c r="D5">
        <f>B5*0.001</f>
        <v>120</v>
      </c>
      <c r="F5" s="4"/>
      <c r="G5" s="4"/>
    </row>
    <row r="6" spans="2:7" ht="12.75">
      <c r="B6" s="8"/>
      <c r="F6" s="4"/>
      <c r="G6" s="4"/>
    </row>
    <row r="7" spans="1:7" ht="12.75">
      <c r="A7" t="s">
        <v>3</v>
      </c>
      <c r="B7" s="8">
        <v>2.5</v>
      </c>
      <c r="F7" s="4"/>
      <c r="G7" s="4"/>
    </row>
    <row r="8" spans="2:7" ht="12.75">
      <c r="B8" s="8"/>
      <c r="F8" s="4"/>
      <c r="G8" s="4"/>
    </row>
    <row r="9" spans="1:7" ht="12.75">
      <c r="A9" t="s">
        <v>5</v>
      </c>
      <c r="B9" s="8">
        <v>15</v>
      </c>
      <c r="F9" s="4"/>
      <c r="G9" s="4"/>
    </row>
    <row r="10" spans="2:7" ht="12.75">
      <c r="B10" s="8"/>
      <c r="F10" s="4"/>
      <c r="G10" s="4"/>
    </row>
    <row r="11" spans="1:11" ht="12.75">
      <c r="A11" t="s">
        <v>6</v>
      </c>
      <c r="B11" s="8">
        <v>45</v>
      </c>
      <c r="F11" s="4"/>
      <c r="G11" s="4"/>
      <c r="K11" t="s">
        <v>15</v>
      </c>
    </row>
    <row r="12" spans="2:7" ht="12.75">
      <c r="B12" s="8"/>
      <c r="F12" s="4"/>
      <c r="G12" s="4"/>
    </row>
    <row r="13" spans="2:7" ht="12.75">
      <c r="B13" s="8"/>
      <c r="F13" s="4"/>
      <c r="G13" s="4"/>
    </row>
    <row r="14" spans="2:7" ht="12.75">
      <c r="B14" s="8"/>
      <c r="F14" s="4"/>
      <c r="G14" s="4"/>
    </row>
    <row r="15" spans="1:7" ht="12.75">
      <c r="A15" t="s">
        <v>7</v>
      </c>
      <c r="B15" s="8">
        <v>0</v>
      </c>
      <c r="F15" s="4"/>
      <c r="G15" s="4"/>
    </row>
    <row r="16" spans="2:7" ht="12.75">
      <c r="B16" s="3"/>
      <c r="F16" s="4"/>
      <c r="G16" s="4"/>
    </row>
    <row r="17" spans="1:12" ht="12.75">
      <c r="A17" t="s">
        <v>0</v>
      </c>
      <c r="B17" s="9">
        <v>1</v>
      </c>
      <c r="F17" s="4"/>
      <c r="G17" s="4"/>
      <c r="L17" s="13">
        <v>0</v>
      </c>
    </row>
    <row r="18" spans="1:12" ht="12.75">
      <c r="A18" s="12" t="s">
        <v>24</v>
      </c>
      <c r="B18" s="3"/>
      <c r="F18" s="4"/>
      <c r="G18" s="4"/>
      <c r="L18" s="10"/>
    </row>
    <row r="19" spans="2:12" ht="12.75">
      <c r="B19" s="3"/>
      <c r="F19" s="4"/>
      <c r="G19" s="4"/>
      <c r="L19" s="10">
        <v>10</v>
      </c>
    </row>
    <row r="20" spans="2:7" ht="12.75">
      <c r="B20" s="3"/>
      <c r="F20" s="4"/>
      <c r="G20" s="4"/>
    </row>
    <row r="21" spans="1:7" ht="12.75">
      <c r="A21" s="1" t="s">
        <v>26</v>
      </c>
      <c r="B21" s="3">
        <f>290*(10^(0.1*(B9+B15))-1)</f>
        <v>8880.605214488303</v>
      </c>
      <c r="F21" s="4"/>
      <c r="G21" s="4"/>
    </row>
    <row r="22" spans="2:7" ht="12.75">
      <c r="B22" s="3"/>
      <c r="F22" s="4"/>
      <c r="G22" s="4"/>
    </row>
    <row r="23" spans="1:7" ht="12.75">
      <c r="A23" s="1" t="s">
        <v>2</v>
      </c>
      <c r="B23" s="3">
        <f>-228.6+10*LOG(B21)-B11+10*LOG(B7)+30+30+IF(B17=2,L19,L17)</f>
        <v>-170.1361742731106</v>
      </c>
      <c r="F23" s="4"/>
      <c r="G23" s="4"/>
    </row>
    <row r="24" spans="2:7" ht="12.75">
      <c r="B24" s="3"/>
      <c r="F24" s="4"/>
      <c r="G24" s="4"/>
    </row>
    <row r="25" spans="1:7" ht="12.75">
      <c r="A25" t="s">
        <v>1</v>
      </c>
      <c r="B25" s="8">
        <v>1</v>
      </c>
      <c r="F25" s="4"/>
      <c r="G25" s="4"/>
    </row>
    <row r="26" spans="2:7" ht="12.75">
      <c r="B26" s="8"/>
      <c r="F26" s="4"/>
      <c r="G26" s="4"/>
    </row>
    <row r="27" spans="1:7" ht="12.75">
      <c r="A27" t="s">
        <v>8</v>
      </c>
      <c r="B27" s="8">
        <v>45</v>
      </c>
      <c r="F27" s="4"/>
      <c r="G27" s="4"/>
    </row>
    <row r="28" spans="2:7" ht="12.75">
      <c r="B28" s="8"/>
      <c r="F28" s="4"/>
      <c r="G28" s="4"/>
    </row>
    <row r="29" spans="1:7" ht="12.75">
      <c r="A29" t="s">
        <v>9</v>
      </c>
      <c r="B29" s="8">
        <v>0</v>
      </c>
      <c r="F29" s="4"/>
      <c r="G29" s="4"/>
    </row>
    <row r="30" spans="2:7" ht="12.75">
      <c r="B30" s="3"/>
      <c r="F30" s="5"/>
      <c r="G30" s="5"/>
    </row>
    <row r="31" spans="1:7" ht="12.75">
      <c r="A31" s="1" t="s">
        <v>10</v>
      </c>
      <c r="B31" s="3">
        <f>10*LOG(B25)+B27-B29</f>
        <v>45</v>
      </c>
      <c r="F31" s="4"/>
      <c r="G31" s="4"/>
    </row>
    <row r="32" spans="2:7" ht="12.75">
      <c r="B32" s="3"/>
      <c r="F32" s="4"/>
      <c r="G32" s="4"/>
    </row>
    <row r="33" spans="2:7" ht="12.75">
      <c r="B33" s="3"/>
      <c r="F33" s="4"/>
      <c r="G33" s="4"/>
    </row>
    <row r="34" spans="2:7" ht="12.75">
      <c r="B34" s="3"/>
      <c r="F34" s="4"/>
      <c r="G34" s="4"/>
    </row>
    <row r="35" spans="1:7" ht="12.75">
      <c r="A35" t="s">
        <v>11</v>
      </c>
      <c r="B35" s="8">
        <v>35</v>
      </c>
      <c r="F35" s="4"/>
      <c r="G35" s="4"/>
    </row>
    <row r="36" spans="2:7" ht="12.75">
      <c r="B36" s="8"/>
      <c r="F36" s="4"/>
      <c r="G36" s="4"/>
    </row>
    <row r="37" spans="1:7" ht="12.75">
      <c r="A37" t="s">
        <v>13</v>
      </c>
      <c r="B37" s="8">
        <v>20</v>
      </c>
      <c r="F37" s="4"/>
      <c r="G37" s="4"/>
    </row>
    <row r="38" spans="2:7" ht="12.75">
      <c r="B38" s="3"/>
      <c r="F38" s="4"/>
      <c r="G38" s="4"/>
    </row>
    <row r="39" spans="1:7" ht="12.75">
      <c r="A39" t="s">
        <v>27</v>
      </c>
      <c r="B39" s="14">
        <f>5.018+0.32321*B37+0.0081847*B37*B37+0.00031243*B37*B37*B37</f>
        <v>17.255519999999997</v>
      </c>
      <c r="F39" s="4"/>
      <c r="G39" s="4"/>
    </row>
    <row r="40" spans="2:7" ht="12.75">
      <c r="B40" s="3"/>
      <c r="F40" s="4"/>
      <c r="G40" s="4"/>
    </row>
    <row r="41" spans="1:7" ht="12.75">
      <c r="A41" t="s">
        <v>23</v>
      </c>
      <c r="B41" s="3">
        <f>(B43*0.01)*B39</f>
        <v>8.627759999999999</v>
      </c>
      <c r="F41" s="4"/>
      <c r="G41" s="4"/>
    </row>
    <row r="42" ht="12.75">
      <c r="B42" s="3"/>
    </row>
    <row r="43" spans="1:2" ht="12.75">
      <c r="A43" t="s">
        <v>14</v>
      </c>
      <c r="B43" s="8">
        <v>50</v>
      </c>
    </row>
    <row r="44" ht="12.75">
      <c r="B44" s="3"/>
    </row>
    <row r="45" spans="1:7" ht="12.75">
      <c r="A45" s="1" t="s">
        <v>18</v>
      </c>
      <c r="B45" s="3">
        <f>20*LOG(40*PI()*B5*B35/3)</f>
        <v>164.90675799400668</v>
      </c>
      <c r="F45" s="4"/>
      <c r="G45" s="4"/>
    </row>
    <row r="46" spans="1:7" ht="12.75">
      <c r="A46" s="1"/>
      <c r="B46" s="3"/>
      <c r="F46" s="4"/>
      <c r="G46" s="4"/>
    </row>
    <row r="47" spans="1:2" ht="12.75">
      <c r="A47" s="1" t="s">
        <v>16</v>
      </c>
      <c r="B47" s="4">
        <f>(0.77+(0.111*B41))*B35</f>
        <v>60.4688476</v>
      </c>
    </row>
    <row r="48" spans="1:2" ht="12.75">
      <c r="A48" s="2"/>
      <c r="B48" s="4"/>
    </row>
    <row r="49" spans="1:2" ht="12.75">
      <c r="A49" s="1" t="s">
        <v>17</v>
      </c>
      <c r="B49" s="4">
        <f>B45+B47</f>
        <v>225.3756055940067</v>
      </c>
    </row>
    <row r="50" spans="1:2" ht="12.75">
      <c r="A50" s="2"/>
      <c r="B50" s="3"/>
    </row>
    <row r="51" spans="1:2" ht="12.75">
      <c r="A51" s="1" t="s">
        <v>25</v>
      </c>
      <c r="B51" s="3">
        <f>(B31-B45-B47)</f>
        <v>-180.3756055940067</v>
      </c>
    </row>
    <row r="52" ht="12.75">
      <c r="B52" s="3"/>
    </row>
    <row r="53" spans="1:2" ht="12.75">
      <c r="A53" s="1" t="s">
        <v>12</v>
      </c>
      <c r="B53" s="3">
        <f>(B51-B23)</f>
        <v>-10.239431320896074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LOS spreadsheet</dc:title>
  <dc:subject/>
  <dc:creator>Chris Towns</dc:creator>
  <cp:keywords/>
  <dc:description/>
  <cp:lastModifiedBy>T</cp:lastModifiedBy>
  <dcterms:created xsi:type="dcterms:W3CDTF">2012-10-18T07:39:24Z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