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01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<sst xmlns="http://schemas.openxmlformats.org/spreadsheetml/2006/main" count="66" uniqueCount="63">
  <si>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t>VCO MHz</t>
  </si>
  <si>
    <t>N</t>
  </si>
  <si>
    <t>M6(Pin15)</t>
  </si>
  <si>
    <t>M5(Pin 14)</t>
  </si>
  <si>
    <t>M4(Pin13)</t>
  </si>
  <si>
    <t>M3(Pin10)</t>
  </si>
  <si>
    <t>M2(Pin 9)</t>
  </si>
  <si>
    <t>M1(pin 8)</t>
  </si>
  <si>
    <t>M0(Pin 7)</t>
  </si>
  <si>
    <t>Board As Is</t>
  </si>
  <si>
    <t>A3(Pin 21)</t>
  </si>
  <si>
    <t>A2(Pin 20)</t>
  </si>
  <si>
    <t>A1(Pin 19)</t>
  </si>
  <si>
    <t>A0(Pin 18</t>
  </si>
  <si>
    <t>R3(Pin5)</t>
  </si>
  <si>
    <t>R2(Pin4)</t>
  </si>
  <si>
    <t>R1(Pin3)</t>
  </si>
  <si>
    <t>R0(Pin 2)</t>
  </si>
  <si>
    <t>Remove U2,U4</t>
  </si>
  <si>
    <t>Power</t>
  </si>
  <si>
    <t>J2-1 +15V</t>
  </si>
  <si>
    <t>J2-3 Gnd</t>
  </si>
  <si>
    <t>J2-4 +5V</t>
  </si>
  <si>
    <t>Remove FL2 to access 10 MHz freq adjust</t>
  </si>
  <si>
    <t>N must be an integer between 90 and 1295</t>
  </si>
  <si>
    <t>M must be greater than or equal to A</t>
  </si>
  <si>
    <t>R6</t>
  </si>
  <si>
    <t>R144</t>
  </si>
  <si>
    <t>R145</t>
  </si>
  <si>
    <t>R146</t>
  </si>
  <si>
    <t>R147</t>
  </si>
  <si>
    <t>R148</t>
  </si>
  <si>
    <t>R149</t>
  </si>
  <si>
    <t>Ground right side of R6-R149 as required</t>
  </si>
  <si>
    <t>K. Banke N6IZW 10-11-99</t>
  </si>
  <si>
    <t>Synth. Input</t>
  </si>
  <si>
    <t>PLL  MHZ</t>
  </si>
  <si>
    <t>REF MHZ</t>
  </si>
  <si>
    <t>Add 1000 pf at Q3 symbol to raise VCO range to 1152 MHz</t>
  </si>
  <si>
    <t>Synth. Pins</t>
  </si>
  <si>
    <t>Synth. pins</t>
  </si>
  <si>
    <t>If not, try a different VCO or PLL frequency</t>
  </si>
  <si>
    <t>This board does not have a divide by 2 prescaler</t>
  </si>
  <si>
    <t>You select VCO in range of 750-1195 MHz. Frequencies above 1000 MHz</t>
  </si>
  <si>
    <t>require PC board mod at Q3 symbol described below</t>
  </si>
  <si>
    <t>See below</t>
  </si>
  <si>
    <t>M Register</t>
  </si>
  <si>
    <t>A Register</t>
  </si>
  <si>
    <t>R Register</t>
  </si>
  <si>
    <t>External Reference Oscillator of 10.00 MHz is assumed for this spreadsheet</t>
  </si>
  <si>
    <t xml:space="preserve">  Board is rectangular, 5" x 9" with two TNC connectors on one end</t>
  </si>
  <si>
    <t>1152brdc</t>
  </si>
  <si>
    <t xml:space="preserve">   Excel Spreadsheet Version</t>
  </si>
  <si>
    <t>Lift pins 2-5 and 18-21 as required to set A and R registers to high (1) state</t>
  </si>
  <si>
    <t>Short Pin 16 (Pre enable) to Pin 17 (Ground).</t>
  </si>
  <si>
    <t>You select. The board is designed to operate with a PLL of 1 MHz but can</t>
  </si>
  <si>
    <t>"1152" Synthesizer Programming</t>
  </si>
  <si>
    <t>be REF divided by any integer from 1 to 16. Loop filter optimized for 1 MHz</t>
  </si>
  <si>
    <t>to set M register pins to low (0) state</t>
  </si>
  <si>
    <t xml:space="preserve">  (Rev C)</t>
  </si>
  <si>
    <t xml:space="preserve">       User  Inputs</t>
  </si>
  <si>
    <t xml:space="preserve">     Calculated Values</t>
  </si>
  <si>
    <t>Lift pin 22 to enable pin-for-pin programming of M, A, and R registers above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</si>
</sst>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1" bestFit="1" customWidth="1"/>
    <col min="2" max="2" width="9.140625" style="1" customWidth="1"/>
  </cols>
  <sheetData>
    <row r="1" spans="1:9" ht="12.75">
      <c r="A1" s="1" t="s">
        <v>51</v>
      </c>
      <c r="D1" t="s">
        <v>56</v>
      </c>
      <c r="I1" s="3">
        <v>36615</v>
      </c>
    </row>
    <row r="2" spans="4:9" ht="12.75">
      <c r="D2" t="s">
        <v>34</v>
      </c>
      <c r="I2" t="s">
        <v>59</v>
      </c>
    </row>
    <row r="3" ht="12.75">
      <c r="D3" t="s">
        <v>52</v>
      </c>
    </row>
    <row r="4" spans="1:3" ht="12.75">
      <c r="A4" s="2"/>
      <c r="C4" t="s">
        <v>50</v>
      </c>
    </row>
    <row r="5" ht="12.75">
      <c r="A5" s="2" t="s">
        <v>60</v>
      </c>
    </row>
    <row r="6" spans="1:3" ht="12.75">
      <c r="A6" s="1" t="s">
        <v>37</v>
      </c>
      <c r="B6" s="1">
        <v>10</v>
      </c>
      <c r="C6" t="s">
        <v>49</v>
      </c>
    </row>
    <row r="7" spans="1:3" ht="12.75">
      <c r="A7" s="1" t="s">
        <v>36</v>
      </c>
      <c r="B7" s="1">
        <v>1</v>
      </c>
      <c r="C7" t="s">
        <v>55</v>
      </c>
    </row>
    <row r="8" ht="12.75">
      <c r="C8" t="s">
        <v>57</v>
      </c>
    </row>
    <row r="9" spans="1:3" ht="12.75">
      <c r="A9" s="1" t="s">
        <v>0</v>
      </c>
      <c r="B9" s="1">
        <v>1152</v>
      </c>
      <c r="C9" t="s">
        <v>43</v>
      </c>
    </row>
    <row r="10" ht="12.75">
      <c r="C10" t="s">
        <v>44</v>
      </c>
    </row>
    <row r="12" ht="12.75">
      <c r="A12" s="2" t="s">
        <v>61</v>
      </c>
    </row>
    <row r="13" spans="1:3" ht="12.75">
      <c r="A13" s="1" t="s">
        <v>35</v>
      </c>
      <c r="B13" s="1">
        <f>B9</f>
        <v>1152</v>
      </c>
      <c r="C13" t="s">
        <v>42</v>
      </c>
    </row>
    <row r="14" spans="1:3" ht="12.75">
      <c r="A14" s="1" t="s">
        <v>1</v>
      </c>
      <c r="B14" s="1">
        <f>B13/B7</f>
        <v>1152</v>
      </c>
      <c r="C14" t="s">
        <v>24</v>
      </c>
    </row>
    <row r="15" ht="12.75">
      <c r="C15" t="s">
        <v>41</v>
      </c>
    </row>
    <row r="17" spans="1:9" ht="12.75">
      <c r="A17" s="1" t="s">
        <v>45</v>
      </c>
      <c r="C17" t="s">
        <v>32</v>
      </c>
      <c r="D17" t="s">
        <v>31</v>
      </c>
      <c r="E17" t="s">
        <v>30</v>
      </c>
      <c r="F17" t="s">
        <v>29</v>
      </c>
      <c r="G17" t="s">
        <v>28</v>
      </c>
      <c r="H17" t="s">
        <v>27</v>
      </c>
      <c r="I17" t="s">
        <v>26</v>
      </c>
    </row>
    <row r="18" spans="1:9" ht="12.75">
      <c r="A18" s="1" t="s">
        <v>39</v>
      </c>
      <c r="C18" t="s">
        <v>2</v>
      </c>
      <c r="D18" t="s">
        <v>3</v>
      </c>
      <c r="E18" t="s">
        <v>4</v>
      </c>
      <c r="F18" t="s">
        <v>5</v>
      </c>
      <c r="G18" t="s">
        <v>6</v>
      </c>
      <c r="H18" t="s">
        <v>7</v>
      </c>
      <c r="I18" t="s">
        <v>8</v>
      </c>
    </row>
    <row r="19" ht="12.75">
      <c r="D19" t="s">
        <v>25</v>
      </c>
    </row>
    <row r="20" spans="1:9" ht="12.75">
      <c r="A20" s="1" t="s">
        <v>46</v>
      </c>
      <c r="B20" s="1">
        <f>INT(B13/10)-1</f>
        <v>114</v>
      </c>
      <c r="C20" s="1">
        <f>INT(B20/64)</f>
        <v>1</v>
      </c>
      <c r="D20" s="1">
        <f>INT((B20-C20*64)/32)</f>
        <v>1</v>
      </c>
      <c r="E20" s="1">
        <f>INT((B20-(C20*64+D20*32))/16)</f>
        <v>1</v>
      </c>
      <c r="F20" s="1">
        <f>INT((B20-(C20*64+D20*32+E20*16))/8)</f>
        <v>0</v>
      </c>
      <c r="G20" s="1">
        <f>INT((B20-(C20*64+D20*32+E20*16+F20*8))/4)</f>
        <v>0</v>
      </c>
      <c r="H20" s="1">
        <f>INT((B20-(C20*64+D20*32+E20*16+F20*8+G20*4))/2)</f>
        <v>1</v>
      </c>
      <c r="I20">
        <f>INT(B20-(C20*64+D20*32+E20*16+F20*8+G20*4+H20*2))</f>
        <v>0</v>
      </c>
    </row>
    <row r="21" spans="1:9" ht="12.75">
      <c r="A21" s="1" t="s">
        <v>9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>
        <v>1</v>
      </c>
    </row>
    <row r="23" spans="1:6" ht="12.75">
      <c r="A23" s="1" t="s">
        <v>40</v>
      </c>
      <c r="C23" t="s">
        <v>10</v>
      </c>
      <c r="D23" t="s">
        <v>11</v>
      </c>
      <c r="E23" t="s">
        <v>12</v>
      </c>
      <c r="F23" t="s">
        <v>13</v>
      </c>
    </row>
    <row r="24" spans="1:6" ht="12.75">
      <c r="A24" s="1" t="s">
        <v>47</v>
      </c>
      <c r="B24" s="1">
        <f>B13-10*(B20+1)</f>
        <v>2</v>
      </c>
      <c r="C24" s="1">
        <f>INT(B24/8)</f>
        <v>0</v>
      </c>
      <c r="D24" s="1">
        <f>INT((B24-C24*8)/4)</f>
        <v>0</v>
      </c>
      <c r="E24" s="1">
        <f>INT((B24-C24*8-D24*4)/2)</f>
        <v>1</v>
      </c>
      <c r="F24" s="1">
        <f>INT(B24-C24*8-D24*4-E24*2)</f>
        <v>0</v>
      </c>
    </row>
    <row r="25" spans="1:6" ht="12.75">
      <c r="A25" s="1" t="s">
        <v>9</v>
      </c>
      <c r="C25" s="1">
        <v>0</v>
      </c>
      <c r="D25" s="1">
        <v>0</v>
      </c>
      <c r="E25" s="1">
        <v>0</v>
      </c>
      <c r="F25" s="1">
        <v>0</v>
      </c>
    </row>
    <row r="27" spans="1:6" ht="12.75">
      <c r="A27" s="1" t="s">
        <v>39</v>
      </c>
      <c r="C27" t="s">
        <v>14</v>
      </c>
      <c r="D27" t="s">
        <v>15</v>
      </c>
      <c r="E27" t="s">
        <v>16</v>
      </c>
      <c r="F27" t="s">
        <v>17</v>
      </c>
    </row>
    <row r="28" spans="1:6" ht="12.75">
      <c r="A28" s="1" t="s">
        <v>48</v>
      </c>
      <c r="B28" s="1">
        <f>B6/B7-1</f>
        <v>9</v>
      </c>
      <c r="C28" s="1">
        <f>INT(B28/8)</f>
        <v>1</v>
      </c>
      <c r="D28" s="1">
        <f>INT((B28-C28*8)/4)</f>
        <v>0</v>
      </c>
      <c r="E28" s="1">
        <f>INT((B28-C28*8-D28*4)/2)</f>
        <v>0</v>
      </c>
      <c r="F28" s="1">
        <f>INT(B28-C28*8-D28*4-E28*2)</f>
        <v>1</v>
      </c>
    </row>
    <row r="29" spans="1:6" ht="12.75">
      <c r="A29" s="1" t="s">
        <v>9</v>
      </c>
      <c r="C29" s="1">
        <v>0</v>
      </c>
      <c r="D29" s="1">
        <v>0</v>
      </c>
      <c r="E29" s="1">
        <v>0</v>
      </c>
      <c r="F29" s="1">
        <v>0</v>
      </c>
    </row>
    <row r="31" spans="1:5" ht="12.75">
      <c r="A31" s="2" t="s">
        <v>33</v>
      </c>
      <c r="E31" t="s">
        <v>58</v>
      </c>
    </row>
    <row r="32" ht="12.75">
      <c r="A32" s="2" t="s">
        <v>53</v>
      </c>
    </row>
    <row r="33" ht="12.75">
      <c r="A33" s="2" t="s">
        <v>62</v>
      </c>
    </row>
    <row r="34" ht="12.75">
      <c r="A34" s="2" t="s">
        <v>54</v>
      </c>
    </row>
    <row r="35" ht="12.75">
      <c r="A35" s="2" t="s">
        <v>18</v>
      </c>
    </row>
    <row r="36" ht="12.75">
      <c r="A36" s="2"/>
    </row>
    <row r="37" ht="12.75">
      <c r="A37" s="2" t="s">
        <v>38</v>
      </c>
    </row>
    <row r="38" spans="1:4" ht="12.75">
      <c r="A38" s="2" t="s">
        <v>19</v>
      </c>
      <c r="B38" s="1" t="s">
        <v>20</v>
      </c>
      <c r="C38" t="s">
        <v>21</v>
      </c>
      <c r="D38" t="s">
        <v>22</v>
      </c>
    </row>
    <row r="39" ht="12.75">
      <c r="A39" s="2" t="s">
        <v>23</v>
      </c>
    </row>
  </sheetData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</dc:creator>
  <cp:keywords/>
  <dc:description/>
  <cp:lastModifiedBy>Robert E. Munn</cp:lastModifiedBy>
  <cp:lastPrinted>2000-01-06T01:24:23Z</cp:lastPrinted>
  <dcterms:created xsi:type="dcterms:W3CDTF">1999-02-19T06:29:56Z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