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{"'Sheet1'!$A$1:$N$35"}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"E:\ham\ZL1BPU exciter\K0LR-version.htm"</definedName>
    <definedName name="HTML_Title" hidden="1">"ZL1BPU-freqcalc"</definedName>
  </definedNames>
  <calcPr fullCalcOnLoad="1"/>
</workbook>
</file>

<file path=xl/sharedStrings.xml><?xml version="1.0" encoding="utf-8"?>
<sst xmlns="http://schemas.openxmlformats.org/spreadsheetml/2006/main" count="35" uniqueCount="27">
  <si>
    <t>Desired freq</t>
  </si>
  <si>
    <t>N</t>
  </si>
  <si>
    <t>Actual freq</t>
  </si>
  <si>
    <t>Hex</t>
  </si>
  <si>
    <t>Steps per Hz</t>
  </si>
  <si>
    <t>Resolution</t>
  </si>
  <si>
    <t>XTAL freq =</t>
  </si>
  <si>
    <t>Numbers in red are user entries; others are results of calculations</t>
  </si>
  <si>
    <t>Dot clock =</t>
  </si>
  <si>
    <t>4060 timer test point freq =</t>
  </si>
  <si>
    <t>Baud rate</t>
  </si>
  <si>
    <t>Key value</t>
  </si>
  <si>
    <t>QRSS dot</t>
  </si>
  <si>
    <t>CW WPM</t>
  </si>
  <si>
    <t>Actual</t>
  </si>
  <si>
    <t>Hex code</t>
  </si>
  <si>
    <t>Frequency</t>
  </si>
  <si>
    <t>Hex to frequency</t>
  </si>
  <si>
    <t>ZL1BPU exciter hexadecimal calculations</t>
  </si>
  <si>
    <t>Measured freq</t>
  </si>
  <si>
    <t>Predicted freq</t>
  </si>
  <si>
    <t>Actual XTAL freq</t>
  </si>
  <si>
    <t>Crystal calibration (enter desired freq in A11)</t>
  </si>
  <si>
    <t>215aae</t>
  </si>
  <si>
    <t>UART speed</t>
  </si>
  <si>
    <t>Divider</t>
  </si>
  <si>
    <t>Freq step, Hz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</si>
</sst>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1" fontId="4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7">
      <selection activeCell="G32" sqref="G32"/>
    </sheetView>
  </sheetViews>
  <sheetFormatPr defaultColWidth="9.140625" defaultRowHeight="12.75"/>
  <cols>
    <col min="1" max="1" width="11.8515625" style="0" bestFit="1" customWidth="1"/>
    <col min="2" max="2" width="12.00390625" style="0" customWidth="1"/>
    <col min="3" max="3" width="9.8515625" style="0" bestFit="1" customWidth="1"/>
    <col min="5" max="5" width="5.7109375" style="0" customWidth="1"/>
    <col min="6" max="6" width="12.8515625" style="0" bestFit="1" customWidth="1"/>
    <col min="9" max="9" width="5.7109375" style="0" customWidth="1"/>
    <col min="10" max="10" width="13.8515625" style="0" bestFit="1" customWidth="1"/>
    <col min="11" max="11" width="14.00390625" style="0" bestFit="1" customWidth="1"/>
    <col min="12" max="12" width="16.28125" style="0" bestFit="1" customWidth="1"/>
  </cols>
  <sheetData>
    <row r="1" ht="15.75">
      <c r="A1" s="5" t="s">
        <v>18</v>
      </c>
    </row>
    <row r="2" ht="15.75">
      <c r="A2" s="6" t="s">
        <v>7</v>
      </c>
    </row>
    <row r="3" ht="15.75">
      <c r="A3" s="6"/>
    </row>
    <row r="4" spans="1:7" ht="12.75">
      <c r="A4" s="3" t="s">
        <v>6</v>
      </c>
      <c r="B4" s="8">
        <v>12800000</v>
      </c>
      <c r="F4" s="3" t="s">
        <v>9</v>
      </c>
      <c r="G4" s="7">
        <v>265</v>
      </c>
    </row>
    <row r="6" spans="1:7" ht="12.75">
      <c r="A6" s="14" t="s">
        <v>4</v>
      </c>
      <c r="C6" s="14" t="s">
        <v>5</v>
      </c>
      <c r="F6" s="14" t="s">
        <v>8</v>
      </c>
      <c r="G6">
        <f>G4/4</f>
        <v>66.25</v>
      </c>
    </row>
    <row r="7" spans="1:6" ht="12.75">
      <c r="A7">
        <f>9*2^24/B4</f>
        <v>11.79648</v>
      </c>
      <c r="C7">
        <f>1/A7</f>
        <v>0.08477105034722222</v>
      </c>
      <c r="F7" s="2"/>
    </row>
    <row r="9" spans="1:10" ht="12.75">
      <c r="A9" s="15" t="s">
        <v>0</v>
      </c>
      <c r="B9" s="15" t="s">
        <v>1</v>
      </c>
      <c r="C9" s="15" t="s">
        <v>2</v>
      </c>
      <c r="D9" s="15" t="s">
        <v>3</v>
      </c>
      <c r="J9" s="14" t="s">
        <v>22</v>
      </c>
    </row>
    <row r="11" spans="1:12" ht="12.75">
      <c r="A11" s="8">
        <v>182201</v>
      </c>
      <c r="B11">
        <f>A11*$A$7</f>
        <v>2149330.45248</v>
      </c>
      <c r="C11">
        <f>ROUND(B11,0)/$A$7</f>
        <v>182200.96164279513</v>
      </c>
      <c r="D11" t="str">
        <f>DEC2HEX(ROUND(B11,0),6)</f>
        <v>20CBD2</v>
      </c>
      <c r="F11" s="14" t="s">
        <v>24</v>
      </c>
      <c r="G11" s="15" t="s">
        <v>25</v>
      </c>
      <c r="H11" s="15" t="s">
        <v>3</v>
      </c>
      <c r="J11" s="14" t="s">
        <v>20</v>
      </c>
      <c r="K11" s="14" t="s">
        <v>19</v>
      </c>
      <c r="L11" s="14" t="s">
        <v>21</v>
      </c>
    </row>
    <row r="12" spans="1:8" ht="12.75">
      <c r="A12" s="8">
        <v>166500</v>
      </c>
      <c r="B12">
        <f aca="true" t="shared" si="0" ref="B12:B35">A12*$A$7</f>
        <v>1964113.9200000002</v>
      </c>
      <c r="C12">
        <f aca="true" t="shared" si="1" ref="C12:C35">ROUND(B12,0)/$A$7</f>
        <v>166500.00678168403</v>
      </c>
      <c r="D12" t="str">
        <f>DEC2HEX(ROUND(B12,0),6)</f>
        <v>1DF852</v>
      </c>
      <c r="F12" s="8">
        <v>9600</v>
      </c>
      <c r="G12" s="9">
        <f>B4/(F12*16)-1</f>
        <v>82.33333333333333</v>
      </c>
      <c r="H12" t="str">
        <f>DEC2HEX(ROUND(G12,0),2)</f>
        <v>52</v>
      </c>
    </row>
    <row r="13" spans="1:12" ht="12.75">
      <c r="A13" s="8">
        <v>180000</v>
      </c>
      <c r="B13">
        <f t="shared" si="0"/>
        <v>2123366.4</v>
      </c>
      <c r="C13">
        <f t="shared" si="1"/>
        <v>179999.96609157984</v>
      </c>
      <c r="D13" t="str">
        <f>DEC2HEX(ROUND(B13,0),6)</f>
        <v>206666</v>
      </c>
      <c r="J13">
        <f>C11</f>
        <v>182200.96164279513</v>
      </c>
      <c r="K13" s="13">
        <v>182212.7</v>
      </c>
      <c r="L13" s="1">
        <f>$B$4*K13/J13</f>
        <v>12800824.644232761</v>
      </c>
    </row>
    <row r="14" spans="1:4" ht="12.75">
      <c r="A14" s="8">
        <v>185000</v>
      </c>
      <c r="B14">
        <f t="shared" si="0"/>
        <v>2182348.8000000003</v>
      </c>
      <c r="C14">
        <f t="shared" si="1"/>
        <v>185000.01695421006</v>
      </c>
      <c r="D14" t="str">
        <f>DEC2HEX(ROUND(B14,0),6)</f>
        <v>214CCD</v>
      </c>
    </row>
    <row r="15" spans="1:10" ht="12.75">
      <c r="A15" s="8">
        <v>185300</v>
      </c>
      <c r="B15">
        <f t="shared" si="0"/>
        <v>2185887.744</v>
      </c>
      <c r="C15">
        <f t="shared" si="1"/>
        <v>185300.02170138888</v>
      </c>
      <c r="D15" t="str">
        <f>DEC2HEX(ROUND(B15,0),6)</f>
        <v>215AA0</v>
      </c>
      <c r="F15" s="15" t="s">
        <v>12</v>
      </c>
      <c r="G15" s="15" t="s">
        <v>11</v>
      </c>
      <c r="H15" s="15" t="s">
        <v>3</v>
      </c>
      <c r="J15" s="14" t="s">
        <v>17</v>
      </c>
    </row>
    <row r="16" spans="1:4" ht="12.75">
      <c r="A16" s="4">
        <f>A15+0.1</f>
        <v>185300.1</v>
      </c>
      <c r="B16">
        <f t="shared" si="0"/>
        <v>2185888.923648</v>
      </c>
      <c r="C16">
        <f t="shared" si="1"/>
        <v>185300.10647243922</v>
      </c>
      <c r="D16" t="str">
        <f>DEC2HEX(ROUND(B16,0),6)</f>
        <v>215AA1</v>
      </c>
    </row>
    <row r="17" spans="1:11" ht="12.75">
      <c r="A17" s="4">
        <f aca="true" t="shared" si="2" ref="A17:A24">A16+0.1</f>
        <v>185300.2</v>
      </c>
      <c r="B17">
        <f t="shared" si="0"/>
        <v>2185890.103296</v>
      </c>
      <c r="C17">
        <f t="shared" si="1"/>
        <v>185300.19124348956</v>
      </c>
      <c r="D17" t="str">
        <f>DEC2HEX(ROUND(B17,0),6)</f>
        <v>215AA2</v>
      </c>
      <c r="F17" s="8">
        <v>8</v>
      </c>
      <c r="G17">
        <f>F17*$G$6</f>
        <v>530</v>
      </c>
      <c r="H17" t="str">
        <f>DEC2HEX(ROUND(G17,0),4)</f>
        <v>0212</v>
      </c>
      <c r="J17" s="14" t="s">
        <v>15</v>
      </c>
      <c r="K17" s="14" t="s">
        <v>16</v>
      </c>
    </row>
    <row r="18" spans="1:8" ht="12.75">
      <c r="A18" s="4">
        <f t="shared" si="2"/>
        <v>185300.30000000002</v>
      </c>
      <c r="B18">
        <f t="shared" si="0"/>
        <v>2185891.2829440003</v>
      </c>
      <c r="C18">
        <f t="shared" si="1"/>
        <v>185300.2760145399</v>
      </c>
      <c r="D18" t="str">
        <f>DEC2HEX(ROUND(B18,0),6)</f>
        <v>215AA3</v>
      </c>
      <c r="F18" s="8">
        <v>30</v>
      </c>
      <c r="G18">
        <f>F18*$G$6</f>
        <v>1987.5</v>
      </c>
      <c r="H18" t="str">
        <f>DEC2HEX(ROUND(G18,0),4)</f>
        <v>07C4</v>
      </c>
    </row>
    <row r="19" spans="1:11" ht="12.75">
      <c r="A19" s="4">
        <f t="shared" si="2"/>
        <v>185300.40000000002</v>
      </c>
      <c r="B19">
        <f t="shared" si="0"/>
        <v>2185892.4625920006</v>
      </c>
      <c r="C19">
        <f t="shared" si="1"/>
        <v>185300.36078559025</v>
      </c>
      <c r="D19" t="str">
        <f>DEC2HEX(ROUND(B19,0),6)</f>
        <v>215AA4</v>
      </c>
      <c r="F19" s="8">
        <v>60</v>
      </c>
      <c r="G19">
        <f>F19*$G$6</f>
        <v>3975</v>
      </c>
      <c r="H19" t="str">
        <f>DEC2HEX(ROUND(G19,0),4)</f>
        <v>0F87</v>
      </c>
      <c r="J19" s="11" t="s">
        <v>23</v>
      </c>
      <c r="K19" s="12">
        <f>HEX2DEC(J19)*C7</f>
        <v>185301.20849609375</v>
      </c>
    </row>
    <row r="20" spans="1:4" ht="12.75">
      <c r="A20" s="4">
        <f t="shared" si="2"/>
        <v>185300.50000000003</v>
      </c>
      <c r="B20">
        <f t="shared" si="0"/>
        <v>2185893.6422400004</v>
      </c>
      <c r="C20">
        <f t="shared" si="1"/>
        <v>185300.53032769097</v>
      </c>
      <c r="D20" t="str">
        <f>DEC2HEX(ROUND(B20,0),6)</f>
        <v>215AA6</v>
      </c>
    </row>
    <row r="21" spans="1:4" ht="12.75">
      <c r="A21" s="4">
        <f t="shared" si="2"/>
        <v>185300.60000000003</v>
      </c>
      <c r="B21">
        <f t="shared" si="0"/>
        <v>2185894.8218880007</v>
      </c>
      <c r="C21">
        <f t="shared" si="1"/>
        <v>185300.6150987413</v>
      </c>
      <c r="D21" t="str">
        <f>DEC2HEX(ROUND(B21,0),6)</f>
        <v>215AA7</v>
      </c>
    </row>
    <row r="22" spans="1:4" ht="12.75">
      <c r="A22" s="4">
        <f t="shared" si="2"/>
        <v>185300.70000000004</v>
      </c>
      <c r="B22">
        <f t="shared" si="0"/>
        <v>2185896.0015360005</v>
      </c>
      <c r="C22">
        <f t="shared" si="1"/>
        <v>185300.69986979166</v>
      </c>
      <c r="D22" t="str">
        <f>DEC2HEX(ROUND(B22,0),6)</f>
        <v>215AA8</v>
      </c>
    </row>
    <row r="23" spans="1:12" ht="12.75">
      <c r="A23" s="4">
        <f t="shared" si="2"/>
        <v>185300.80000000005</v>
      </c>
      <c r="B23">
        <f t="shared" si="0"/>
        <v>2185897.181184001</v>
      </c>
      <c r="C23">
        <f t="shared" si="1"/>
        <v>185300.784640842</v>
      </c>
      <c r="D23" t="str">
        <f>DEC2HEX(ROUND(B23,0),6)</f>
        <v>215AA9</v>
      </c>
      <c r="F23" s="15" t="s">
        <v>13</v>
      </c>
      <c r="G23" s="15" t="s">
        <v>11</v>
      </c>
      <c r="H23" s="15" t="s">
        <v>3</v>
      </c>
      <c r="J23" s="15" t="s">
        <v>10</v>
      </c>
      <c r="K23" s="15" t="s">
        <v>11</v>
      </c>
      <c r="L23" s="15" t="s">
        <v>3</v>
      </c>
    </row>
    <row r="24" spans="1:4" ht="12.75">
      <c r="A24" s="4">
        <f t="shared" si="2"/>
        <v>185300.90000000005</v>
      </c>
      <c r="B24">
        <f t="shared" si="0"/>
        <v>2185898.3608320006</v>
      </c>
      <c r="C24">
        <f t="shared" si="1"/>
        <v>185300.86941189234</v>
      </c>
      <c r="D24" t="str">
        <f>DEC2HEX(ROUND(B24,0),6)</f>
        <v>215AAA</v>
      </c>
    </row>
    <row r="25" spans="1:12" ht="12.75">
      <c r="A25" s="4">
        <f aca="true" t="shared" si="3" ref="A25:A35">A24+0.1</f>
        <v>185301.00000000006</v>
      </c>
      <c r="B25">
        <f t="shared" si="0"/>
        <v>2185899.540480001</v>
      </c>
      <c r="C25">
        <f t="shared" si="1"/>
        <v>185301.03895399303</v>
      </c>
      <c r="D25" t="str">
        <f>DEC2HEX(ROUND(B25,0),6)</f>
        <v>215AAC</v>
      </c>
      <c r="F25" s="8">
        <v>5</v>
      </c>
      <c r="G25" s="9">
        <f>($G$6*1.2)/F25</f>
        <v>15.9</v>
      </c>
      <c r="H25" t="str">
        <f>DEC2HEX(ROUND(G25,0),4)</f>
        <v>0010</v>
      </c>
      <c r="J25" s="8">
        <v>10</v>
      </c>
      <c r="K25">
        <f>$G$6/J25</f>
        <v>6.625</v>
      </c>
      <c r="L25" t="str">
        <f>DEC2HEX(ROUND(K25,0),4)</f>
        <v>0007</v>
      </c>
    </row>
    <row r="26" spans="1:8" ht="12.75">
      <c r="A26" s="4">
        <f t="shared" si="3"/>
        <v>185301.10000000006</v>
      </c>
      <c r="B26">
        <f t="shared" si="0"/>
        <v>2185900.7201280007</v>
      </c>
      <c r="C26">
        <f t="shared" si="1"/>
        <v>185301.12372504338</v>
      </c>
      <c r="D26" t="str">
        <f>DEC2HEX(ROUND(B26,0),6)</f>
        <v>215AAD</v>
      </c>
      <c r="F26" s="8">
        <v>12</v>
      </c>
      <c r="G26" s="9">
        <f>($G$6*1.2)/F26</f>
        <v>6.625</v>
      </c>
      <c r="H26" t="str">
        <f>DEC2HEX(ROUND(G26,0),4)</f>
        <v>0007</v>
      </c>
    </row>
    <row r="27" spans="1:8" ht="12.75">
      <c r="A27" s="4">
        <f t="shared" si="3"/>
        <v>185301.20000000007</v>
      </c>
      <c r="B27">
        <f t="shared" si="0"/>
        <v>2185901.899776001</v>
      </c>
      <c r="C27">
        <f t="shared" si="1"/>
        <v>185301.20849609375</v>
      </c>
      <c r="D27" t="str">
        <f>DEC2HEX(ROUND(B27,0),6)</f>
        <v>215AAE</v>
      </c>
      <c r="F27" s="8">
        <v>20</v>
      </c>
      <c r="G27" s="9">
        <f>($G$6*1.2)/F27</f>
        <v>3.975</v>
      </c>
      <c r="H27" t="str">
        <f>DEC2HEX(ROUND(G27,0),4)</f>
        <v>0004</v>
      </c>
    </row>
    <row r="28" spans="1:4" ht="12.75">
      <c r="A28" s="4">
        <f t="shared" si="3"/>
        <v>185301.30000000008</v>
      </c>
      <c r="B28">
        <f t="shared" si="0"/>
        <v>2185903.079424001</v>
      </c>
      <c r="C28">
        <f t="shared" si="1"/>
        <v>185301.2932671441</v>
      </c>
      <c r="D28" t="str">
        <f>DEC2HEX(ROUND(B28,0),6)</f>
        <v>215AAF</v>
      </c>
    </row>
    <row r="29" spans="1:4" ht="12.75">
      <c r="A29" s="4">
        <f t="shared" si="3"/>
        <v>185301.40000000008</v>
      </c>
      <c r="B29">
        <f t="shared" si="0"/>
        <v>2185904.259072001</v>
      </c>
      <c r="C29">
        <f t="shared" si="1"/>
        <v>185301.37803819444</v>
      </c>
      <c r="D29" t="str">
        <f>DEC2HEX(ROUND(B29,0),6)</f>
        <v>215AB0</v>
      </c>
    </row>
    <row r="30" spans="1:4" ht="12.75">
      <c r="A30" s="4">
        <f t="shared" si="3"/>
        <v>185301.5000000001</v>
      </c>
      <c r="B30">
        <f t="shared" si="0"/>
        <v>2185905.4387200014</v>
      </c>
      <c r="C30">
        <f t="shared" si="1"/>
        <v>185301.46280924478</v>
      </c>
      <c r="D30" t="str">
        <f>DEC2HEX(ROUND(B30,0),6)</f>
        <v>215AB1</v>
      </c>
    </row>
    <row r="31" spans="1:9" ht="12.75">
      <c r="A31" s="4">
        <f t="shared" si="3"/>
        <v>185301.6000000001</v>
      </c>
      <c r="B31">
        <f t="shared" si="0"/>
        <v>2185906.618368001</v>
      </c>
      <c r="C31">
        <f t="shared" si="1"/>
        <v>185301.63235134547</v>
      </c>
      <c r="D31" t="str">
        <f>DEC2HEX(ROUND(B31,0),6)</f>
        <v>215AB3</v>
      </c>
      <c r="F31" s="15" t="s">
        <v>26</v>
      </c>
      <c r="G31" s="15" t="s">
        <v>11</v>
      </c>
      <c r="H31" s="15" t="s">
        <v>14</v>
      </c>
      <c r="I31" s="15" t="s">
        <v>3</v>
      </c>
    </row>
    <row r="32" spans="1:4" ht="12.75">
      <c r="A32" s="4">
        <f t="shared" si="3"/>
        <v>185301.7000000001</v>
      </c>
      <c r="B32">
        <f t="shared" si="0"/>
        <v>2185907.7980160015</v>
      </c>
      <c r="C32">
        <f t="shared" si="1"/>
        <v>185301.7171223958</v>
      </c>
      <c r="D32" t="str">
        <f>DEC2HEX(ROUND(B32,0),6)</f>
        <v>215AB4</v>
      </c>
    </row>
    <row r="33" spans="1:9" ht="12.75">
      <c r="A33" s="4">
        <f t="shared" si="3"/>
        <v>185301.8000000001</v>
      </c>
      <c r="B33">
        <f t="shared" si="0"/>
        <v>2185908.9776640013</v>
      </c>
      <c r="C33">
        <f t="shared" si="1"/>
        <v>185301.80189344616</v>
      </c>
      <c r="D33" t="str">
        <f>DEC2HEX(ROUND(B33,0),6)</f>
        <v>215AB5</v>
      </c>
      <c r="F33" s="8">
        <v>0.1</v>
      </c>
      <c r="G33">
        <f>F33*$A$7</f>
        <v>1.179648</v>
      </c>
      <c r="H33" s="10">
        <f>ROUND(G33,0)/$A$7</f>
        <v>0.08477105034722222</v>
      </c>
      <c r="I33" t="str">
        <f>DEC2HEX(ROUND(G33,0),2)</f>
        <v>01</v>
      </c>
    </row>
    <row r="34" spans="1:9" ht="12.75">
      <c r="A34" s="4">
        <f t="shared" si="3"/>
        <v>185301.9000000001</v>
      </c>
      <c r="B34">
        <f t="shared" si="0"/>
        <v>2185910.1573120016</v>
      </c>
      <c r="C34">
        <f t="shared" si="1"/>
        <v>185301.8866644965</v>
      </c>
      <c r="D34" t="str">
        <f>DEC2HEX(ROUND(B34,0),6)</f>
        <v>215AB6</v>
      </c>
      <c r="F34" s="8">
        <v>1</v>
      </c>
      <c r="G34">
        <f>F34*$A$7</f>
        <v>11.79648</v>
      </c>
      <c r="H34" s="10">
        <f>ROUND(G34,0)/$A$7</f>
        <v>1.0172526041666665</v>
      </c>
      <c r="I34" t="str">
        <f>DEC2HEX(ROUND(G34,0),2)</f>
        <v>0C</v>
      </c>
    </row>
    <row r="35" spans="1:9" ht="12.75">
      <c r="A35" s="4">
        <f t="shared" si="3"/>
        <v>185302.00000000012</v>
      </c>
      <c r="B35">
        <f t="shared" si="0"/>
        <v>2185911.3369600014</v>
      </c>
      <c r="C35">
        <f t="shared" si="1"/>
        <v>185301.97143554688</v>
      </c>
      <c r="D35" t="str">
        <f>DEC2HEX(ROUND(B35,0),6)</f>
        <v>215AB7</v>
      </c>
      <c r="F35" s="8">
        <v>10</v>
      </c>
      <c r="G35">
        <f>F35*$A$7</f>
        <v>117.96480000000001</v>
      </c>
      <c r="H35" s="10">
        <f>ROUND(G35,0)/$A$7</f>
        <v>10.002983940972221</v>
      </c>
      <c r="I35" t="str">
        <f>DEC2HEX(ROUND(G35,0),2)</f>
        <v>76</v>
      </c>
    </row>
  </sheetData>
  <printOptions/>
  <pageMargins left="0.36" right="0.58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Lyle Koehler</dc:creator>
  <cp:keywords/>
  <dc:description/>
  <cp:lastModifiedBy>Lyle Koehler</cp:lastModifiedBy>
  <cp:lastPrinted>2004-01-11T21:59:13Z</cp:lastPrinted>
  <dcterms:created xsi:type="dcterms:W3CDTF">2002-11-21T14:59:41Z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