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91" windowWidth="15480" windowHeight="9000" activeTab="0"/>
  </bookViews>
  <sheets>
    <sheet name="Sheet1" sheetId="1" r:id="rId1"/>
  </sheets>
  <definedNames>
    <definedName name="AG">'Sheet1'!$B$39</definedName>
    <definedName name="_xlnm.Print_Area" localSheetId="0">'Sheet1'!$A$1:$Q$57</definedName>
    <definedName name="basic_disp">'Sheet1'!$B$40</definedName>
    <definedName name="End_spac">'Sheet1'!$B$21</definedName>
    <definedName name="Enter_f">'Sheet1'!$D$8</definedName>
    <definedName name="Enter_slots">'Sheet1'!#REF!</definedName>
    <definedName name="FGhz">'Sheet1'!$D$8</definedName>
    <definedName name="G_1">'Sheet1'!$B$32</definedName>
    <definedName name="G_2_slot">'Sheet1'!$G$31</definedName>
    <definedName name="G_slot">'Sheet1'!$B$31</definedName>
    <definedName name="lam_cutoff">'Sheet1'!$B$26</definedName>
    <definedName name="lam_guide">'Sheet1'!$B$27</definedName>
    <definedName name="lam_zero">'Sheet1'!$B$25</definedName>
    <definedName name="ndisp">'Sheet1'!$I$36</definedName>
    <definedName name="New_G1">'Sheet1'!$G$32</definedName>
    <definedName name="New_slot_disp">'Sheet1'!$G$36</definedName>
    <definedName name="New_slot_len">'Sheet1'!$G$44</definedName>
    <definedName name="New_slot_width">'Sheet1'!$I$19</definedName>
    <definedName name="New_Y">'Sheet1'!$G$33</definedName>
    <definedName name="Nslots">'Sheet1'!$D$11</definedName>
    <definedName name="Nslots_copy">'Sheet1'!$D$11</definedName>
    <definedName name="Slot_disp">'Sheet1'!$B$36</definedName>
    <definedName name="Slot_len">'Sheet1'!$B$18</definedName>
    <definedName name="Slot_spac">'Sheet1'!$B$20</definedName>
    <definedName name="Slot_width">'Sheet1'!$B$19</definedName>
    <definedName name="Slot_wl">'Sheet1'!$G$43</definedName>
    <definedName name="Sot_len">'Sheet1'!$B$18</definedName>
    <definedName name="threequartspac">'Sheet1'!$B$22</definedName>
    <definedName name="WG_a">'Sheet1'!$D$9</definedName>
    <definedName name="WG_a_inch">'Sheet1'!#REF!</definedName>
    <definedName name="WG_b">'Sheet1'!$D$10</definedName>
    <definedName name="WG_b_inch">'Sheet1'!#REF!</definedName>
    <definedName name="xx">'Sheet1'!$D$11</definedName>
    <definedName name="Y">'Sheet1'!$B$33</definedName>
  </definedNames>
  <calcPr fullCalcOnLoad="1"/>
</workbook>
</file>

<file path=xl/sharedStrings.xml><?xml version="1.0" encoding="utf-8"?>
<sst xmlns="http://schemas.openxmlformats.org/spreadsheetml/2006/main" count="114" uniqueCount="67">
  <si>
    <t>G1</t>
  </si>
  <si>
    <t>Y</t>
  </si>
  <si>
    <t>OFFSET</t>
  </si>
  <si>
    <t>AG</t>
  </si>
  <si>
    <t>Offset</t>
  </si>
  <si>
    <t>GHz</t>
  </si>
  <si>
    <t>mm</t>
  </si>
  <si>
    <t>Gslot</t>
  </si>
  <si>
    <t>old from KB7TRZ</t>
  </si>
  <si>
    <t>improved from Elliott</t>
  </si>
  <si>
    <t>Offset calculation: Mathcad from KB7TRZ:</t>
  </si>
  <si>
    <t>Offset calculation: BASIC from W6OYJ:</t>
  </si>
  <si>
    <t>Slot Length Calculation from Stegen curves:</t>
  </si>
  <si>
    <t>Slot Length</t>
  </si>
  <si>
    <t>Slot in wavelengths</t>
  </si>
  <si>
    <t>dB</t>
  </si>
  <si>
    <t>deg</t>
  </si>
  <si>
    <t xml:space="preserve"> </t>
  </si>
  <si>
    <t>Gain =</t>
  </si>
  <si>
    <t>ghz</t>
  </si>
  <si>
    <t>diam</t>
  </si>
  <si>
    <t>oppure</t>
  </si>
  <si>
    <t>Dimensioni INTERNE lato minore</t>
  </si>
  <si>
    <t>Dimensioni INTERNE lato maggiore</t>
  </si>
  <si>
    <t>Numero complessivo finestre</t>
  </si>
  <si>
    <t>Stima delle prestazioni</t>
  </si>
  <si>
    <t>Risultato dei calcoli :</t>
  </si>
  <si>
    <t>Beamwidth =</t>
  </si>
  <si>
    <t>Parametri</t>
  </si>
  <si>
    <t>Totali sui due lati</t>
  </si>
  <si>
    <t>Frequenza</t>
  </si>
  <si>
    <t>diametro probe(diam)</t>
  </si>
  <si>
    <t>lunghezza probe (long)</t>
  </si>
  <si>
    <t xml:space="preserve">distanza dalla base </t>
  </si>
  <si>
    <t>spaziatura viti regolazione</t>
  </si>
  <si>
    <t>Lunghezza Max. dell'Antenna</t>
  </si>
  <si>
    <t>Lunghezza Min. dell'Antenna</t>
  </si>
  <si>
    <t>Calcoli per il  PROBE</t>
  </si>
  <si>
    <t>FORMULE  :</t>
  </si>
  <si>
    <t xml:space="preserve">Diametro probe = 0,027 Lg </t>
  </si>
  <si>
    <t>Lunghezza probe = 0,160 Lg</t>
  </si>
  <si>
    <t>Distanza dal fondo = 0,120 Lg (oppure 0,620 Lg)</t>
  </si>
  <si>
    <t xml:space="preserve">Match =  3 viti spaziate di Lg/8 oppure Lg/4 </t>
  </si>
  <si>
    <t>INTERMEDIATE TERMS -- non modificare !</t>
  </si>
  <si>
    <t>Taglio Max. del lato maggiore</t>
  </si>
  <si>
    <t>a voi il compito di ottimizzare il valore !</t>
  </si>
  <si>
    <t>PROBE</t>
  </si>
  <si>
    <t xml:space="preserve">Centro finestra dall'asse di mezzo </t>
  </si>
  <si>
    <t>Lunghezza della finestra</t>
  </si>
  <si>
    <t>Larghezza della finestra</t>
  </si>
  <si>
    <t xml:space="preserve">Distanza tra i centri delle finestre </t>
  </si>
  <si>
    <t xml:space="preserve">Spaziatura dalla fine = 1/4 wave </t>
  </si>
  <si>
    <t xml:space="preserve">Spaziatura dalla fine = 3/4 wave </t>
  </si>
  <si>
    <t>Minimo</t>
  </si>
  <si>
    <t>Lunghezza d'onda - spazio libero (Lo)</t>
  </si>
  <si>
    <t>Lunghezza d'onda  Guida (Lg)</t>
  </si>
  <si>
    <t>Lunghezza d'onda - cutoff</t>
  </si>
  <si>
    <t>Frequenza bassa =</t>
  </si>
  <si>
    <t>Spaz. dalla fine = distanza entre haut (fermé ou avec charge) e l'asse dell'ultima finestra</t>
  </si>
  <si>
    <t xml:space="preserve">taper admittance </t>
  </si>
  <si>
    <t>Attenzione -- in ogni caso base e testa dell'antenna devono essere chiuse con surporti scorrevoli !con facilita di accordo.</t>
  </si>
  <si>
    <t>Inserire i parametri nei campi in magenda ( risultati nei campi in verde )</t>
  </si>
  <si>
    <t>New offset calc from Elliott:</t>
  </si>
  <si>
    <t xml:space="preserve">from W1GHZ  modifs    F1CHF (19 Janv 2002)                                                                                                                                                                                                                                                           </t>
  </si>
  <si>
    <t>73 ik1hgi Antonio</t>
  </si>
  <si>
    <t>Tradotto in italiano da ik1hgi (10.02.2002)</t>
  </si>
  <si>
    <t xml:space="preserve">Calcolatore per antenne Fessurata ( Finestre ) 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</si>
</sst>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F&quot;#,##0_);\(&quot;F&quot;#,##0\)"/>
    <numFmt numFmtId="171" formatCode="&quot;F&quot;#,##0_);[Red]\(&quot;F&quot;#,##0\)"/>
    <numFmt numFmtId="172" formatCode="&quot;F&quot;#,##0.00_);\(&quot;F&quot;#,##0.00\)"/>
    <numFmt numFmtId="173" formatCode="&quot;F&quot;#,##0.00_);[Red]\(&quot;F&quot;#,##0.00\)"/>
    <numFmt numFmtId="174" formatCode="_(&quot;F&quot;* #,##0_);_(&quot;F&quot;* \(#,##0\);_(&quot;F&quot;* &quot;-&quot;_);_(@_)"/>
    <numFmt numFmtId="175" formatCode="_(* #,##0_);_(* \(#,##0\);_(* &quot;-&quot;_);_(@_)"/>
    <numFmt numFmtId="176" formatCode="_(&quot;F&quot;* #,##0.00_);_(&quot;F&quot;* \(#,##0.00\);_(&quot;F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0"/>
    <numFmt numFmtId="185" formatCode="0.000"/>
    <numFmt numFmtId="186" formatCode="0.00000"/>
    <numFmt numFmtId="187" formatCode="0.0"/>
    <numFmt numFmtId="188" formatCode="0.000000"/>
  </numFmts>
  <fonts count="1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i/>
      <u val="single"/>
      <sz val="11"/>
      <color indexed="18"/>
      <name val="Arial"/>
      <family val="2"/>
    </font>
    <font>
      <sz val="11"/>
      <color indexed="18"/>
      <name val="Arial"/>
      <family val="2"/>
    </font>
    <font>
      <u val="single"/>
      <sz val="11"/>
      <color indexed="57"/>
      <name val="Arial"/>
      <family val="2"/>
    </font>
    <font>
      <i/>
      <u val="single"/>
      <sz val="11"/>
      <color indexed="57"/>
      <name val="Arial"/>
      <family val="2"/>
    </font>
    <font>
      <i/>
      <u val="single"/>
      <sz val="11"/>
      <color indexed="53"/>
      <name val="Arial"/>
      <family val="2"/>
    </font>
    <font>
      <i/>
      <sz val="11"/>
      <color indexed="53"/>
      <name val="Arial"/>
      <family val="2"/>
    </font>
    <font>
      <sz val="11"/>
      <color indexed="57"/>
      <name val="Arial"/>
      <family val="2"/>
    </font>
    <font>
      <sz val="11"/>
      <color indexed="61"/>
      <name val="Arial"/>
      <family val="2"/>
    </font>
    <font>
      <i/>
      <sz val="11"/>
      <color indexed="57"/>
      <name val="Arial"/>
      <family val="2"/>
    </font>
    <font>
      <i/>
      <u val="single"/>
      <sz val="11"/>
      <color indexed="10"/>
      <name val="Arial"/>
      <family val="2"/>
    </font>
    <font>
      <sz val="11"/>
      <color indexed="14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87" fontId="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" fontId="2" fillId="2" borderId="0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4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87" fontId="2" fillId="4" borderId="0" xfId="0" applyNumberFormat="1" applyFont="1" applyFill="1" applyAlignment="1">
      <alignment horizontal="left"/>
    </xf>
    <xf numFmtId="0" fontId="5" fillId="0" borderId="1" xfId="0" applyFont="1" applyBorder="1" applyAlignment="1">
      <alignment/>
    </xf>
    <xf numFmtId="187" fontId="2" fillId="4" borderId="0" xfId="0" applyNumberFormat="1" applyFont="1" applyFill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85" fontId="5" fillId="5" borderId="0" xfId="0" applyNumberFormat="1" applyFont="1" applyFill="1" applyBorder="1" applyAlignment="1" applyProtection="1">
      <alignment/>
      <protection locked="0"/>
    </xf>
    <xf numFmtId="0" fontId="5" fillId="5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87" fontId="7" fillId="2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2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5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" xfId="0" applyFont="1" applyBorder="1" applyAlignment="1">
      <alignment/>
    </xf>
    <xf numFmtId="187" fontId="2" fillId="0" borderId="0" xfId="0" applyNumberFormat="1" applyFont="1" applyFill="1" applyBorder="1" applyAlignment="1">
      <alignment/>
    </xf>
    <xf numFmtId="187" fontId="7" fillId="2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85" fontId="12" fillId="0" borderId="0" xfId="0" applyNumberFormat="1" applyFont="1" applyBorder="1" applyAlignment="1">
      <alignment/>
    </xf>
    <xf numFmtId="187" fontId="2" fillId="4" borderId="0" xfId="0" applyNumberFormat="1" applyFont="1" applyFill="1" applyAlignment="1">
      <alignment horizontal="right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187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85" fontId="1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187" fontId="2" fillId="0" borderId="0" xfId="0" applyNumberFormat="1" applyFont="1" applyBorder="1" applyAlignment="1">
      <alignment/>
    </xf>
    <xf numFmtId="185" fontId="2" fillId="2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187" fontId="2" fillId="4" borderId="0" xfId="0" applyNumberFormat="1" applyFont="1" applyFill="1" applyAlignment="1">
      <alignment/>
    </xf>
    <xf numFmtId="0" fontId="2" fillId="5" borderId="1" xfId="0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185" fontId="2" fillId="5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184" fontId="2" fillId="5" borderId="0" xfId="0" applyNumberFormat="1" applyFont="1" applyFill="1" applyBorder="1" applyAlignment="1">
      <alignment/>
    </xf>
    <xf numFmtId="184" fontId="16" fillId="5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/>
    </xf>
    <xf numFmtId="184" fontId="12" fillId="5" borderId="0" xfId="0" applyNumberFormat="1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12" fillId="5" borderId="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2" fontId="7" fillId="5" borderId="0" xfId="0" applyNumberFormat="1" applyFont="1" applyFill="1" applyBorder="1" applyAlignment="1">
      <alignment/>
    </xf>
    <xf numFmtId="185" fontId="12" fillId="5" borderId="0" xfId="0" applyNumberFormat="1" applyFont="1" applyFill="1" applyBorder="1" applyAlignment="1">
      <alignment/>
    </xf>
    <xf numFmtId="2" fontId="12" fillId="5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17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0</xdr:rowOff>
    </xdr:from>
    <xdr:to>
      <xdr:col>15</xdr:col>
      <xdr:colOff>76200</xdr:colOff>
      <xdr:row>43</xdr:row>
      <xdr:rowOff>152400</xdr:rowOff>
    </xdr:to>
    <xdr:sp>
      <xdr:nvSpPr>
        <xdr:cNvPr id="1" name="Rectangle 10"/>
        <xdr:cNvSpPr>
          <a:spLocks/>
        </xdr:cNvSpPr>
      </xdr:nvSpPr>
      <xdr:spPr>
        <a:xfrm>
          <a:off x="7239000" y="361950"/>
          <a:ext cx="2209800" cy="75723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85725</xdr:rowOff>
    </xdr:from>
    <xdr:to>
      <xdr:col>13</xdr:col>
      <xdr:colOff>57150</xdr:colOff>
      <xdr:row>43</xdr:row>
      <xdr:rowOff>38100</xdr:rowOff>
    </xdr:to>
    <xdr:sp>
      <xdr:nvSpPr>
        <xdr:cNvPr id="2" name="Line 13"/>
        <xdr:cNvSpPr>
          <a:spLocks/>
        </xdr:cNvSpPr>
      </xdr:nvSpPr>
      <xdr:spPr>
        <a:xfrm>
          <a:off x="8401050" y="85725"/>
          <a:ext cx="47625" cy="773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38100</xdr:rowOff>
    </xdr:from>
    <xdr:to>
      <xdr:col>12</xdr:col>
      <xdr:colOff>9525</xdr:colOff>
      <xdr:row>2</xdr:row>
      <xdr:rowOff>9525</xdr:rowOff>
    </xdr:to>
    <xdr:sp>
      <xdr:nvSpPr>
        <xdr:cNvPr id="3" name="Line 14"/>
        <xdr:cNvSpPr>
          <a:spLocks/>
        </xdr:cNvSpPr>
      </xdr:nvSpPr>
      <xdr:spPr>
        <a:xfrm flipV="1">
          <a:off x="7200900" y="219075"/>
          <a:ext cx="590550" cy="152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28575</xdr:rowOff>
    </xdr:from>
    <xdr:to>
      <xdr:col>15</xdr:col>
      <xdr:colOff>447675</xdr:colOff>
      <xdr:row>1</xdr:row>
      <xdr:rowOff>38100</xdr:rowOff>
    </xdr:to>
    <xdr:sp>
      <xdr:nvSpPr>
        <xdr:cNvPr id="4" name="Line 15"/>
        <xdr:cNvSpPr>
          <a:spLocks/>
        </xdr:cNvSpPr>
      </xdr:nvSpPr>
      <xdr:spPr>
        <a:xfrm flipV="1">
          <a:off x="7800975" y="209550"/>
          <a:ext cx="20193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</xdr:row>
      <xdr:rowOff>28575</xdr:rowOff>
    </xdr:from>
    <xdr:to>
      <xdr:col>16</xdr:col>
      <xdr:colOff>19050</xdr:colOff>
      <xdr:row>2</xdr:row>
      <xdr:rowOff>28575</xdr:rowOff>
    </xdr:to>
    <xdr:sp>
      <xdr:nvSpPr>
        <xdr:cNvPr id="5" name="Line 16"/>
        <xdr:cNvSpPr>
          <a:spLocks/>
        </xdr:cNvSpPr>
      </xdr:nvSpPr>
      <xdr:spPr>
        <a:xfrm flipH="1">
          <a:off x="9410700" y="209550"/>
          <a:ext cx="428625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38100</xdr:rowOff>
    </xdr:from>
    <xdr:to>
      <xdr:col>12</xdr:col>
      <xdr:colOff>9525</xdr:colOff>
      <xdr:row>2</xdr:row>
      <xdr:rowOff>28575</xdr:rowOff>
    </xdr:to>
    <xdr:sp>
      <xdr:nvSpPr>
        <xdr:cNvPr id="6" name="Line 17"/>
        <xdr:cNvSpPr>
          <a:spLocks/>
        </xdr:cNvSpPr>
      </xdr:nvSpPr>
      <xdr:spPr>
        <a:xfrm>
          <a:off x="7791450" y="219075"/>
          <a:ext cx="0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0</xdr:colOff>
      <xdr:row>42</xdr:row>
      <xdr:rowOff>57150</xdr:rowOff>
    </xdr:to>
    <xdr:sp>
      <xdr:nvSpPr>
        <xdr:cNvPr id="7" name="Line 18"/>
        <xdr:cNvSpPr>
          <a:spLocks/>
        </xdr:cNvSpPr>
      </xdr:nvSpPr>
      <xdr:spPr>
        <a:xfrm>
          <a:off x="9820275" y="200025"/>
          <a:ext cx="0" cy="7458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42</xdr:row>
      <xdr:rowOff>95250</xdr:rowOff>
    </xdr:from>
    <xdr:to>
      <xdr:col>16</xdr:col>
      <xdr:colOff>28575</xdr:colOff>
      <xdr:row>44</xdr:row>
      <xdr:rowOff>38100</xdr:rowOff>
    </xdr:to>
    <xdr:sp>
      <xdr:nvSpPr>
        <xdr:cNvPr id="8" name="Line 19"/>
        <xdr:cNvSpPr>
          <a:spLocks/>
        </xdr:cNvSpPr>
      </xdr:nvSpPr>
      <xdr:spPr>
        <a:xfrm flipH="1">
          <a:off x="9401175" y="7696200"/>
          <a:ext cx="447675" cy="3048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42</xdr:row>
      <xdr:rowOff>57150</xdr:rowOff>
    </xdr:from>
    <xdr:to>
      <xdr:col>16</xdr:col>
      <xdr:colOff>9525</xdr:colOff>
      <xdr:row>43</xdr:row>
      <xdr:rowOff>152400</xdr:rowOff>
    </xdr:to>
    <xdr:sp>
      <xdr:nvSpPr>
        <xdr:cNvPr id="9" name="Line 24"/>
        <xdr:cNvSpPr>
          <a:spLocks/>
        </xdr:cNvSpPr>
      </xdr:nvSpPr>
      <xdr:spPr>
        <a:xfrm flipH="1">
          <a:off x="9439275" y="7658100"/>
          <a:ext cx="390525" cy="276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47625</xdr:rowOff>
    </xdr:from>
    <xdr:to>
      <xdr:col>12</xdr:col>
      <xdr:colOff>352425</xdr:colOff>
      <xdr:row>15</xdr:row>
      <xdr:rowOff>76200</xdr:rowOff>
    </xdr:to>
    <xdr:sp>
      <xdr:nvSpPr>
        <xdr:cNvPr id="10" name="Rectangle 25"/>
        <xdr:cNvSpPr>
          <a:spLocks/>
        </xdr:cNvSpPr>
      </xdr:nvSpPr>
      <xdr:spPr>
        <a:xfrm>
          <a:off x="7943850" y="1495425"/>
          <a:ext cx="1905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16</xdr:row>
      <xdr:rowOff>133350</xdr:rowOff>
    </xdr:from>
    <xdr:to>
      <xdr:col>13</xdr:col>
      <xdr:colOff>400050</xdr:colOff>
      <xdr:row>25</xdr:row>
      <xdr:rowOff>95250</xdr:rowOff>
    </xdr:to>
    <xdr:sp>
      <xdr:nvSpPr>
        <xdr:cNvPr id="11" name="Rectangle 26"/>
        <xdr:cNvSpPr>
          <a:spLocks/>
        </xdr:cNvSpPr>
      </xdr:nvSpPr>
      <xdr:spPr>
        <a:xfrm>
          <a:off x="8601075" y="3028950"/>
          <a:ext cx="19050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47625</xdr:rowOff>
    </xdr:from>
    <xdr:to>
      <xdr:col>12</xdr:col>
      <xdr:colOff>171450</xdr:colOff>
      <xdr:row>8</xdr:row>
      <xdr:rowOff>47625</xdr:rowOff>
    </xdr:to>
    <xdr:sp>
      <xdr:nvSpPr>
        <xdr:cNvPr id="12" name="Line 27"/>
        <xdr:cNvSpPr>
          <a:spLocks/>
        </xdr:cNvSpPr>
      </xdr:nvSpPr>
      <xdr:spPr>
        <a:xfrm flipH="1">
          <a:off x="7381875" y="149542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</xdr:row>
      <xdr:rowOff>76200</xdr:rowOff>
    </xdr:from>
    <xdr:to>
      <xdr:col>13</xdr:col>
      <xdr:colOff>409575</xdr:colOff>
      <xdr:row>11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8801100" y="4381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76200</xdr:rowOff>
    </xdr:from>
    <xdr:to>
      <xdr:col>12</xdr:col>
      <xdr:colOff>190500</xdr:colOff>
      <xdr:row>15</xdr:row>
      <xdr:rowOff>76200</xdr:rowOff>
    </xdr:to>
    <xdr:sp>
      <xdr:nvSpPr>
        <xdr:cNvPr id="14" name="Line 29"/>
        <xdr:cNvSpPr>
          <a:spLocks/>
        </xdr:cNvSpPr>
      </xdr:nvSpPr>
      <xdr:spPr>
        <a:xfrm flipH="1" flipV="1">
          <a:off x="7381875" y="2790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8</xdr:row>
      <xdr:rowOff>38100</xdr:rowOff>
    </xdr:from>
    <xdr:to>
      <xdr:col>11</xdr:col>
      <xdr:colOff>495300</xdr:colOff>
      <xdr:row>15</xdr:row>
      <xdr:rowOff>66675</xdr:rowOff>
    </xdr:to>
    <xdr:sp>
      <xdr:nvSpPr>
        <xdr:cNvPr id="15" name="Line 30"/>
        <xdr:cNvSpPr>
          <a:spLocks/>
        </xdr:cNvSpPr>
      </xdr:nvSpPr>
      <xdr:spPr>
        <a:xfrm>
          <a:off x="7667625" y="14859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15</xdr:row>
      <xdr:rowOff>76200</xdr:rowOff>
    </xdr:from>
    <xdr:to>
      <xdr:col>12</xdr:col>
      <xdr:colOff>161925</xdr:colOff>
      <xdr:row>18</xdr:row>
      <xdr:rowOff>85725</xdr:rowOff>
    </xdr:to>
    <xdr:sp>
      <xdr:nvSpPr>
        <xdr:cNvPr id="16" name="Line 31"/>
        <xdr:cNvSpPr>
          <a:spLocks/>
        </xdr:cNvSpPr>
      </xdr:nvSpPr>
      <xdr:spPr>
        <a:xfrm>
          <a:off x="7943850" y="2790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76200</xdr:rowOff>
    </xdr:from>
    <xdr:to>
      <xdr:col>12</xdr:col>
      <xdr:colOff>352425</xdr:colOff>
      <xdr:row>18</xdr:row>
      <xdr:rowOff>47625</xdr:rowOff>
    </xdr:to>
    <xdr:sp>
      <xdr:nvSpPr>
        <xdr:cNvPr id="17" name="Line 32"/>
        <xdr:cNvSpPr>
          <a:spLocks/>
        </xdr:cNvSpPr>
      </xdr:nvSpPr>
      <xdr:spPr>
        <a:xfrm>
          <a:off x="8134350" y="2790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17</xdr:row>
      <xdr:rowOff>66675</xdr:rowOff>
    </xdr:from>
    <xdr:to>
      <xdr:col>12</xdr:col>
      <xdr:colOff>161925</xdr:colOff>
      <xdr:row>17</xdr:row>
      <xdr:rowOff>66675</xdr:rowOff>
    </xdr:to>
    <xdr:sp>
      <xdr:nvSpPr>
        <xdr:cNvPr id="18" name="Line 35"/>
        <xdr:cNvSpPr>
          <a:spLocks/>
        </xdr:cNvSpPr>
      </xdr:nvSpPr>
      <xdr:spPr>
        <a:xfrm flipH="1" flipV="1">
          <a:off x="7772400" y="3143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18</xdr:row>
      <xdr:rowOff>57150</xdr:rowOff>
    </xdr:from>
    <xdr:to>
      <xdr:col>13</xdr:col>
      <xdr:colOff>47625</xdr:colOff>
      <xdr:row>18</xdr:row>
      <xdr:rowOff>57150</xdr:rowOff>
    </xdr:to>
    <xdr:sp>
      <xdr:nvSpPr>
        <xdr:cNvPr id="19" name="Line 36"/>
        <xdr:cNvSpPr>
          <a:spLocks/>
        </xdr:cNvSpPr>
      </xdr:nvSpPr>
      <xdr:spPr>
        <a:xfrm flipH="1" flipV="1">
          <a:off x="8048625" y="3314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18</xdr:row>
      <xdr:rowOff>57150</xdr:rowOff>
    </xdr:from>
    <xdr:to>
      <xdr:col>12</xdr:col>
      <xdr:colOff>266700</xdr:colOff>
      <xdr:row>18</xdr:row>
      <xdr:rowOff>57150</xdr:rowOff>
    </xdr:to>
    <xdr:sp>
      <xdr:nvSpPr>
        <xdr:cNvPr id="20" name="Line 37"/>
        <xdr:cNvSpPr>
          <a:spLocks/>
        </xdr:cNvSpPr>
      </xdr:nvSpPr>
      <xdr:spPr>
        <a:xfrm flipH="1" flipV="1">
          <a:off x="7753350" y="3314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11</xdr:row>
      <xdr:rowOff>161925</xdr:rowOff>
    </xdr:from>
    <xdr:to>
      <xdr:col>14</xdr:col>
      <xdr:colOff>371475</xdr:colOff>
      <xdr:row>11</xdr:row>
      <xdr:rowOff>161925</xdr:rowOff>
    </xdr:to>
    <xdr:sp>
      <xdr:nvSpPr>
        <xdr:cNvPr id="21" name="Line 41"/>
        <xdr:cNvSpPr>
          <a:spLocks/>
        </xdr:cNvSpPr>
      </xdr:nvSpPr>
      <xdr:spPr>
        <a:xfrm>
          <a:off x="7820025" y="21526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21</xdr:row>
      <xdr:rowOff>57150</xdr:rowOff>
    </xdr:from>
    <xdr:to>
      <xdr:col>14</xdr:col>
      <xdr:colOff>371475</xdr:colOff>
      <xdr:row>21</xdr:row>
      <xdr:rowOff>57150</xdr:rowOff>
    </xdr:to>
    <xdr:sp>
      <xdr:nvSpPr>
        <xdr:cNvPr id="22" name="Line 42"/>
        <xdr:cNvSpPr>
          <a:spLocks/>
        </xdr:cNvSpPr>
      </xdr:nvSpPr>
      <xdr:spPr>
        <a:xfrm>
          <a:off x="7981950" y="38576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13</xdr:col>
      <xdr:colOff>600075</xdr:colOff>
      <xdr:row>21</xdr:row>
      <xdr:rowOff>66675</xdr:rowOff>
    </xdr:to>
    <xdr:sp>
      <xdr:nvSpPr>
        <xdr:cNvPr id="23" name="Line 44"/>
        <xdr:cNvSpPr>
          <a:spLocks/>
        </xdr:cNvSpPr>
      </xdr:nvSpPr>
      <xdr:spPr>
        <a:xfrm>
          <a:off x="8991600" y="217170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19050</xdr:rowOff>
    </xdr:from>
    <xdr:to>
      <xdr:col>13</xdr:col>
      <xdr:colOff>152400</xdr:colOff>
      <xdr:row>31</xdr:row>
      <xdr:rowOff>9525</xdr:rowOff>
    </xdr:to>
    <xdr:grpSp>
      <xdr:nvGrpSpPr>
        <xdr:cNvPr id="24" name="Group 49"/>
        <xdr:cNvGrpSpPr>
          <a:grpSpLocks/>
        </xdr:cNvGrpSpPr>
      </xdr:nvGrpSpPr>
      <xdr:grpSpPr>
        <a:xfrm>
          <a:off x="8334375" y="5448300"/>
          <a:ext cx="209550" cy="171450"/>
          <a:chOff x="838" y="584"/>
          <a:chExt cx="22" cy="23"/>
        </a:xfrm>
        <a:solidFill>
          <a:srgbClr val="FFFFFF"/>
        </a:solidFill>
      </xdr:grpSpPr>
      <xdr:sp>
        <xdr:nvSpPr>
          <xdr:cNvPr id="25" name="Oval 47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8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31</xdr:row>
      <xdr:rowOff>133350</xdr:rowOff>
    </xdr:from>
    <xdr:to>
      <xdr:col>13</xdr:col>
      <xdr:colOff>142875</xdr:colOff>
      <xdr:row>33</xdr:row>
      <xdr:rowOff>28575</xdr:rowOff>
    </xdr:to>
    <xdr:grpSp>
      <xdr:nvGrpSpPr>
        <xdr:cNvPr id="27" name="Group 50"/>
        <xdr:cNvGrpSpPr>
          <a:grpSpLocks/>
        </xdr:cNvGrpSpPr>
      </xdr:nvGrpSpPr>
      <xdr:grpSpPr>
        <a:xfrm>
          <a:off x="8324850" y="5743575"/>
          <a:ext cx="209550" cy="257175"/>
          <a:chOff x="838" y="584"/>
          <a:chExt cx="22" cy="23"/>
        </a:xfrm>
        <a:solidFill>
          <a:srgbClr val="FFFFFF"/>
        </a:solidFill>
      </xdr:grpSpPr>
      <xdr:sp>
        <xdr:nvSpPr>
          <xdr:cNvPr id="28" name="Oval 51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2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34</xdr:row>
      <xdr:rowOff>9525</xdr:rowOff>
    </xdr:from>
    <xdr:to>
      <xdr:col>13</xdr:col>
      <xdr:colOff>142875</xdr:colOff>
      <xdr:row>35</xdr:row>
      <xdr:rowOff>28575</xdr:rowOff>
    </xdr:to>
    <xdr:grpSp>
      <xdr:nvGrpSpPr>
        <xdr:cNvPr id="30" name="Group 53"/>
        <xdr:cNvGrpSpPr>
          <a:grpSpLocks/>
        </xdr:cNvGrpSpPr>
      </xdr:nvGrpSpPr>
      <xdr:grpSpPr>
        <a:xfrm>
          <a:off x="8324850" y="6162675"/>
          <a:ext cx="209550" cy="200025"/>
          <a:chOff x="838" y="584"/>
          <a:chExt cx="22" cy="23"/>
        </a:xfrm>
        <a:solidFill>
          <a:srgbClr val="FFFFFF"/>
        </a:solidFill>
      </xdr:grpSpPr>
      <xdr:sp>
        <xdr:nvSpPr>
          <xdr:cNvPr id="31" name="Oval 54"/>
          <xdr:cNvSpPr>
            <a:spLocks/>
          </xdr:cNvSpPr>
        </xdr:nvSpPr>
        <xdr:spPr>
          <a:xfrm>
            <a:off x="838" y="584"/>
            <a:ext cx="22" cy="23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5"/>
          <xdr:cNvSpPr>
            <a:spLocks/>
          </xdr:cNvSpPr>
        </xdr:nvSpPr>
        <xdr:spPr>
          <a:xfrm flipV="1">
            <a:off x="844" y="589"/>
            <a:ext cx="13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142875</xdr:colOff>
      <xdr:row>30</xdr:row>
      <xdr:rowOff>114300</xdr:rowOff>
    </xdr:from>
    <xdr:to>
      <xdr:col>12</xdr:col>
      <xdr:colOff>542925</xdr:colOff>
      <xdr:row>30</xdr:row>
      <xdr:rowOff>114300</xdr:rowOff>
    </xdr:to>
    <xdr:sp>
      <xdr:nvSpPr>
        <xdr:cNvPr id="33" name="Line 56"/>
        <xdr:cNvSpPr>
          <a:spLocks/>
        </xdr:cNvSpPr>
      </xdr:nvSpPr>
      <xdr:spPr>
        <a:xfrm>
          <a:off x="7924800" y="55435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32</xdr:row>
      <xdr:rowOff>85725</xdr:rowOff>
    </xdr:from>
    <xdr:to>
      <xdr:col>12</xdr:col>
      <xdr:colOff>514350</xdr:colOff>
      <xdr:row>32</xdr:row>
      <xdr:rowOff>85725</xdr:rowOff>
    </xdr:to>
    <xdr:sp>
      <xdr:nvSpPr>
        <xdr:cNvPr id="34" name="Line 58"/>
        <xdr:cNvSpPr>
          <a:spLocks/>
        </xdr:cNvSpPr>
      </xdr:nvSpPr>
      <xdr:spPr>
        <a:xfrm>
          <a:off x="7896225" y="587692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34</xdr:row>
      <xdr:rowOff>114300</xdr:rowOff>
    </xdr:from>
    <xdr:to>
      <xdr:col>12</xdr:col>
      <xdr:colOff>514350</xdr:colOff>
      <xdr:row>34</xdr:row>
      <xdr:rowOff>114300</xdr:rowOff>
    </xdr:to>
    <xdr:sp>
      <xdr:nvSpPr>
        <xdr:cNvPr id="35" name="Line 59"/>
        <xdr:cNvSpPr>
          <a:spLocks/>
        </xdr:cNvSpPr>
      </xdr:nvSpPr>
      <xdr:spPr>
        <a:xfrm>
          <a:off x="7896225" y="626745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30</xdr:row>
      <xdr:rowOff>114300</xdr:rowOff>
    </xdr:from>
    <xdr:to>
      <xdr:col>12</xdr:col>
      <xdr:colOff>276225</xdr:colOff>
      <xdr:row>32</xdr:row>
      <xdr:rowOff>95250</xdr:rowOff>
    </xdr:to>
    <xdr:sp>
      <xdr:nvSpPr>
        <xdr:cNvPr id="36" name="Line 60"/>
        <xdr:cNvSpPr>
          <a:spLocks/>
        </xdr:cNvSpPr>
      </xdr:nvSpPr>
      <xdr:spPr>
        <a:xfrm>
          <a:off x="8058150" y="554355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25</xdr:row>
      <xdr:rowOff>95250</xdr:rowOff>
    </xdr:from>
    <xdr:to>
      <xdr:col>12</xdr:col>
      <xdr:colOff>276225</xdr:colOff>
      <xdr:row>30</xdr:row>
      <xdr:rowOff>104775</xdr:rowOff>
    </xdr:to>
    <xdr:sp>
      <xdr:nvSpPr>
        <xdr:cNvPr id="37" name="Line 61"/>
        <xdr:cNvSpPr>
          <a:spLocks/>
        </xdr:cNvSpPr>
      </xdr:nvSpPr>
      <xdr:spPr>
        <a:xfrm>
          <a:off x="8058150" y="461962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32</xdr:row>
      <xdr:rowOff>28575</xdr:rowOff>
    </xdr:from>
    <xdr:to>
      <xdr:col>14</xdr:col>
      <xdr:colOff>352425</xdr:colOff>
      <xdr:row>34</xdr:row>
      <xdr:rowOff>0</xdr:rowOff>
    </xdr:to>
    <xdr:sp>
      <xdr:nvSpPr>
        <xdr:cNvPr id="38" name="TextBox 64"/>
        <xdr:cNvSpPr txBox="1">
          <a:spLocks noChangeArrowheads="1"/>
        </xdr:cNvSpPr>
      </xdr:nvSpPr>
      <xdr:spPr>
        <a:xfrm>
          <a:off x="8601075" y="5819775"/>
          <a:ext cx="752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Viti M3 o M4
     in metallo</a:t>
          </a:r>
        </a:p>
      </xdr:txBody>
    </xdr:sp>
    <xdr:clientData/>
  </xdr:twoCellAnchor>
  <xdr:twoCellAnchor>
    <xdr:from>
      <xdr:col>12</xdr:col>
      <xdr:colOff>57150</xdr:colOff>
      <xdr:row>46</xdr:row>
      <xdr:rowOff>142875</xdr:rowOff>
    </xdr:from>
    <xdr:to>
      <xdr:col>12</xdr:col>
      <xdr:colOff>457200</xdr:colOff>
      <xdr:row>50</xdr:row>
      <xdr:rowOff>9525</xdr:rowOff>
    </xdr:to>
    <xdr:sp>
      <xdr:nvSpPr>
        <xdr:cNvPr id="39" name="Rectangle 83"/>
        <xdr:cNvSpPr>
          <a:spLocks/>
        </xdr:cNvSpPr>
      </xdr:nvSpPr>
      <xdr:spPr>
        <a:xfrm>
          <a:off x="7839075" y="8467725"/>
          <a:ext cx="400050" cy="590550"/>
        </a:xfrm>
        <a:prstGeom prst="rect">
          <a:avLst/>
        </a:prstGeom>
        <a:pattFill prst="wdUpDiag">
          <a:fgClr>
            <a:srgbClr val="333333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48</xdr:row>
      <xdr:rowOff>66675</xdr:rowOff>
    </xdr:from>
    <xdr:to>
      <xdr:col>13</xdr:col>
      <xdr:colOff>438150</xdr:colOff>
      <xdr:row>48</xdr:row>
      <xdr:rowOff>104775</xdr:rowOff>
    </xdr:to>
    <xdr:sp>
      <xdr:nvSpPr>
        <xdr:cNvPr id="40" name="Rectangle 84"/>
        <xdr:cNvSpPr>
          <a:spLocks/>
        </xdr:cNvSpPr>
      </xdr:nvSpPr>
      <xdr:spPr>
        <a:xfrm>
          <a:off x="8382000" y="8753475"/>
          <a:ext cx="447675" cy="3810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47</xdr:row>
      <xdr:rowOff>47625</xdr:rowOff>
    </xdr:from>
    <xdr:to>
      <xdr:col>13</xdr:col>
      <xdr:colOff>9525</xdr:colOff>
      <xdr:row>49</xdr:row>
      <xdr:rowOff>123825</xdr:rowOff>
    </xdr:to>
    <xdr:sp>
      <xdr:nvSpPr>
        <xdr:cNvPr id="41" name="Rectangle 85"/>
        <xdr:cNvSpPr>
          <a:spLocks/>
        </xdr:cNvSpPr>
      </xdr:nvSpPr>
      <xdr:spPr>
        <a:xfrm>
          <a:off x="8248650" y="8553450"/>
          <a:ext cx="152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48</xdr:row>
      <xdr:rowOff>76200</xdr:rowOff>
    </xdr:from>
    <xdr:to>
      <xdr:col>14</xdr:col>
      <xdr:colOff>171450</xdr:colOff>
      <xdr:row>48</xdr:row>
      <xdr:rowOff>76200</xdr:rowOff>
    </xdr:to>
    <xdr:sp>
      <xdr:nvSpPr>
        <xdr:cNvPr id="42" name="Line 86"/>
        <xdr:cNvSpPr>
          <a:spLocks/>
        </xdr:cNvSpPr>
      </xdr:nvSpPr>
      <xdr:spPr>
        <a:xfrm>
          <a:off x="7467600" y="87630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48</xdr:row>
      <xdr:rowOff>123825</xdr:rowOff>
    </xdr:from>
    <xdr:to>
      <xdr:col>13</xdr:col>
      <xdr:colOff>447675</xdr:colOff>
      <xdr:row>51</xdr:row>
      <xdr:rowOff>57150</xdr:rowOff>
    </xdr:to>
    <xdr:sp>
      <xdr:nvSpPr>
        <xdr:cNvPr id="43" name="Line 87"/>
        <xdr:cNvSpPr>
          <a:spLocks/>
        </xdr:cNvSpPr>
      </xdr:nvSpPr>
      <xdr:spPr>
        <a:xfrm>
          <a:off x="8839200" y="881062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49</xdr:row>
      <xdr:rowOff>76200</xdr:rowOff>
    </xdr:from>
    <xdr:to>
      <xdr:col>13</xdr:col>
      <xdr:colOff>9525</xdr:colOff>
      <xdr:row>50</xdr:row>
      <xdr:rowOff>152400</xdr:rowOff>
    </xdr:to>
    <xdr:sp>
      <xdr:nvSpPr>
        <xdr:cNvPr id="44" name="Line 88"/>
        <xdr:cNvSpPr>
          <a:spLocks/>
        </xdr:cNvSpPr>
      </xdr:nvSpPr>
      <xdr:spPr>
        <a:xfrm>
          <a:off x="8401050" y="89439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50</xdr:row>
      <xdr:rowOff>104775</xdr:rowOff>
    </xdr:from>
    <xdr:to>
      <xdr:col>13</xdr:col>
      <xdr:colOff>428625</xdr:colOff>
      <xdr:row>50</xdr:row>
      <xdr:rowOff>104775</xdr:rowOff>
    </xdr:to>
    <xdr:sp>
      <xdr:nvSpPr>
        <xdr:cNvPr id="45" name="Line 89"/>
        <xdr:cNvSpPr>
          <a:spLocks/>
        </xdr:cNvSpPr>
      </xdr:nvSpPr>
      <xdr:spPr>
        <a:xfrm>
          <a:off x="8410575" y="9153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46</xdr:row>
      <xdr:rowOff>161925</xdr:rowOff>
    </xdr:from>
    <xdr:to>
      <xdr:col>13</xdr:col>
      <xdr:colOff>561975</xdr:colOff>
      <xdr:row>48</xdr:row>
      <xdr:rowOff>85725</xdr:rowOff>
    </xdr:to>
    <xdr:sp>
      <xdr:nvSpPr>
        <xdr:cNvPr id="46" name="Line 90"/>
        <xdr:cNvSpPr>
          <a:spLocks/>
        </xdr:cNvSpPr>
      </xdr:nvSpPr>
      <xdr:spPr>
        <a:xfrm flipV="1">
          <a:off x="8753475" y="8486775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76200</xdr:colOff>
      <xdr:row>44</xdr:row>
      <xdr:rowOff>152400</xdr:rowOff>
    </xdr:from>
    <xdr:ext cx="1352550" cy="200025"/>
    <xdr:sp>
      <xdr:nvSpPr>
        <xdr:cNvPr id="47" name="TextBox 91"/>
        <xdr:cNvSpPr txBox="1">
          <a:spLocks noChangeArrowheads="1"/>
        </xdr:cNvSpPr>
      </xdr:nvSpPr>
      <xdr:spPr>
        <a:xfrm>
          <a:off x="7858125" y="8115300"/>
          <a:ext cx="1352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Attacco N oppure SMA</a:t>
          </a:r>
        </a:p>
      </xdr:txBody>
    </xdr:sp>
    <xdr:clientData/>
  </xdr:oneCellAnchor>
  <xdr:oneCellAnchor>
    <xdr:from>
      <xdr:col>6</xdr:col>
      <xdr:colOff>9525</xdr:colOff>
      <xdr:row>43</xdr:row>
      <xdr:rowOff>142875</xdr:rowOff>
    </xdr:from>
    <xdr:ext cx="76200" cy="180975"/>
    <xdr:sp>
      <xdr:nvSpPr>
        <xdr:cNvPr id="48" name="TextBox 92"/>
        <xdr:cNvSpPr txBox="1">
          <a:spLocks noChangeArrowheads="1"/>
        </xdr:cNvSpPr>
      </xdr:nvSpPr>
      <xdr:spPr>
        <a:xfrm>
          <a:off x="4391025" y="7924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438150</xdr:colOff>
      <xdr:row>39</xdr:row>
      <xdr:rowOff>95250</xdr:rowOff>
    </xdr:from>
    <xdr:to>
      <xdr:col>13</xdr:col>
      <xdr:colOff>257175</xdr:colOff>
      <xdr:row>41</xdr:row>
      <xdr:rowOff>180975</xdr:rowOff>
    </xdr:to>
    <xdr:sp>
      <xdr:nvSpPr>
        <xdr:cNvPr id="49" name="Oval 93"/>
        <xdr:cNvSpPr>
          <a:spLocks/>
        </xdr:cNvSpPr>
      </xdr:nvSpPr>
      <xdr:spPr>
        <a:xfrm>
          <a:off x="8220075" y="7153275"/>
          <a:ext cx="4286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104775</xdr:rowOff>
    </xdr:from>
    <xdr:to>
      <xdr:col>13</xdr:col>
      <xdr:colOff>85725</xdr:colOff>
      <xdr:row>41</xdr:row>
      <xdr:rowOff>28575</xdr:rowOff>
    </xdr:to>
    <xdr:sp>
      <xdr:nvSpPr>
        <xdr:cNvPr id="50" name="Oval 94"/>
        <xdr:cNvSpPr>
          <a:spLocks/>
        </xdr:cNvSpPr>
      </xdr:nvSpPr>
      <xdr:spPr>
        <a:xfrm>
          <a:off x="8401050" y="7343775"/>
          <a:ext cx="762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40</xdr:row>
      <xdr:rowOff>142875</xdr:rowOff>
    </xdr:from>
    <xdr:to>
      <xdr:col>14</xdr:col>
      <xdr:colOff>95250</xdr:colOff>
      <xdr:row>40</xdr:row>
      <xdr:rowOff>142875</xdr:rowOff>
    </xdr:to>
    <xdr:sp>
      <xdr:nvSpPr>
        <xdr:cNvPr id="51" name="Line 97"/>
        <xdr:cNvSpPr>
          <a:spLocks/>
        </xdr:cNvSpPr>
      </xdr:nvSpPr>
      <xdr:spPr>
        <a:xfrm>
          <a:off x="8667750" y="7381875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40</xdr:row>
      <xdr:rowOff>142875</xdr:rowOff>
    </xdr:from>
    <xdr:to>
      <xdr:col>13</xdr:col>
      <xdr:colOff>514350</xdr:colOff>
      <xdr:row>43</xdr:row>
      <xdr:rowOff>142875</xdr:rowOff>
    </xdr:to>
    <xdr:sp>
      <xdr:nvSpPr>
        <xdr:cNvPr id="52" name="Line 98"/>
        <xdr:cNvSpPr>
          <a:spLocks/>
        </xdr:cNvSpPr>
      </xdr:nvSpPr>
      <xdr:spPr>
        <a:xfrm flipH="1">
          <a:off x="8905875" y="73818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47625</xdr:colOff>
      <xdr:row>51</xdr:row>
      <xdr:rowOff>9525</xdr:rowOff>
    </xdr:from>
    <xdr:ext cx="438150" cy="190500"/>
    <xdr:sp>
      <xdr:nvSpPr>
        <xdr:cNvPr id="53" name="TextBox 100"/>
        <xdr:cNvSpPr txBox="1">
          <a:spLocks noChangeArrowheads="1"/>
        </xdr:cNvSpPr>
      </xdr:nvSpPr>
      <xdr:spPr>
        <a:xfrm>
          <a:off x="8439150" y="9239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lung.</a:t>
          </a:r>
        </a:p>
      </xdr:txBody>
    </xdr:sp>
    <xdr:clientData/>
  </xdr:oneCellAnchor>
  <xdr:twoCellAnchor>
    <xdr:from>
      <xdr:col>12</xdr:col>
      <xdr:colOff>485775</xdr:colOff>
      <xdr:row>45</xdr:row>
      <xdr:rowOff>123825</xdr:rowOff>
    </xdr:from>
    <xdr:to>
      <xdr:col>13</xdr:col>
      <xdr:colOff>0</xdr:colOff>
      <xdr:row>47</xdr:row>
      <xdr:rowOff>38100</xdr:rowOff>
    </xdr:to>
    <xdr:sp>
      <xdr:nvSpPr>
        <xdr:cNvPr id="54" name="Rectangle 102"/>
        <xdr:cNvSpPr>
          <a:spLocks/>
        </xdr:cNvSpPr>
      </xdr:nvSpPr>
      <xdr:spPr>
        <a:xfrm>
          <a:off x="8267700" y="8267700"/>
          <a:ext cx="123825" cy="27622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49</xdr:row>
      <xdr:rowOff>133350</xdr:rowOff>
    </xdr:from>
    <xdr:to>
      <xdr:col>13</xdr:col>
      <xdr:colOff>0</xdr:colOff>
      <xdr:row>51</xdr:row>
      <xdr:rowOff>47625</xdr:rowOff>
    </xdr:to>
    <xdr:sp>
      <xdr:nvSpPr>
        <xdr:cNvPr id="55" name="Rectangle 103"/>
        <xdr:cNvSpPr>
          <a:spLocks/>
        </xdr:cNvSpPr>
      </xdr:nvSpPr>
      <xdr:spPr>
        <a:xfrm>
          <a:off x="8267700" y="9001125"/>
          <a:ext cx="123825" cy="276225"/>
        </a:xfrm>
        <a:prstGeom prst="rect">
          <a:avLst/>
        </a:prstGeom>
        <a:pattFill prst="wdDnDiag">
          <a:fgClr>
            <a:srgbClr val="3333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32</xdr:row>
      <xdr:rowOff>85725</xdr:rowOff>
    </xdr:from>
    <xdr:to>
      <xdr:col>12</xdr:col>
      <xdr:colOff>276225</xdr:colOff>
      <xdr:row>34</xdr:row>
      <xdr:rowOff>114300</xdr:rowOff>
    </xdr:to>
    <xdr:sp>
      <xdr:nvSpPr>
        <xdr:cNvPr id="56" name="Line 104"/>
        <xdr:cNvSpPr>
          <a:spLocks/>
        </xdr:cNvSpPr>
      </xdr:nvSpPr>
      <xdr:spPr>
        <a:xfrm>
          <a:off x="8058150" y="58769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17</xdr:row>
      <xdr:rowOff>66675</xdr:rowOff>
    </xdr:from>
    <xdr:to>
      <xdr:col>12</xdr:col>
      <xdr:colOff>361950</xdr:colOff>
      <xdr:row>17</xdr:row>
      <xdr:rowOff>66675</xdr:rowOff>
    </xdr:to>
    <xdr:sp>
      <xdr:nvSpPr>
        <xdr:cNvPr id="57" name="Line 106"/>
        <xdr:cNvSpPr>
          <a:spLocks/>
        </xdr:cNvSpPr>
      </xdr:nvSpPr>
      <xdr:spPr>
        <a:xfrm>
          <a:off x="7905750" y="3143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17</xdr:row>
      <xdr:rowOff>66675</xdr:rowOff>
    </xdr:from>
    <xdr:to>
      <xdr:col>12</xdr:col>
      <xdr:colOff>504825</xdr:colOff>
      <xdr:row>17</xdr:row>
      <xdr:rowOff>66675</xdr:rowOff>
    </xdr:to>
    <xdr:sp>
      <xdr:nvSpPr>
        <xdr:cNvPr id="58" name="Line 107"/>
        <xdr:cNvSpPr>
          <a:spLocks/>
        </xdr:cNvSpPr>
      </xdr:nvSpPr>
      <xdr:spPr>
        <a:xfrm>
          <a:off x="812482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</xdr:row>
      <xdr:rowOff>85725</xdr:rowOff>
    </xdr:from>
    <xdr:to>
      <xdr:col>12</xdr:col>
      <xdr:colOff>257175</xdr:colOff>
      <xdr:row>20</xdr:row>
      <xdr:rowOff>0</xdr:rowOff>
    </xdr:to>
    <xdr:sp>
      <xdr:nvSpPr>
        <xdr:cNvPr id="59" name="Line 108"/>
        <xdr:cNvSpPr>
          <a:spLocks/>
        </xdr:cNvSpPr>
      </xdr:nvSpPr>
      <xdr:spPr>
        <a:xfrm>
          <a:off x="8039100" y="2800350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40</xdr:row>
      <xdr:rowOff>152400</xdr:rowOff>
    </xdr:from>
    <xdr:to>
      <xdr:col>13</xdr:col>
      <xdr:colOff>57150</xdr:colOff>
      <xdr:row>40</xdr:row>
      <xdr:rowOff>152400</xdr:rowOff>
    </xdr:to>
    <xdr:sp>
      <xdr:nvSpPr>
        <xdr:cNvPr id="60" name="Line 110"/>
        <xdr:cNvSpPr>
          <a:spLocks/>
        </xdr:cNvSpPr>
      </xdr:nvSpPr>
      <xdr:spPr>
        <a:xfrm flipH="1">
          <a:off x="7877175" y="7391400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34</xdr:row>
      <xdr:rowOff>133350</xdr:rowOff>
    </xdr:from>
    <xdr:to>
      <xdr:col>12</xdr:col>
      <xdr:colOff>276225</xdr:colOff>
      <xdr:row>40</xdr:row>
      <xdr:rowOff>152400</xdr:rowOff>
    </xdr:to>
    <xdr:sp>
      <xdr:nvSpPr>
        <xdr:cNvPr id="61" name="Line 111"/>
        <xdr:cNvSpPr>
          <a:spLocks/>
        </xdr:cNvSpPr>
      </xdr:nvSpPr>
      <xdr:spPr>
        <a:xfrm>
          <a:off x="8058150" y="62865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25</xdr:row>
      <xdr:rowOff>95250</xdr:rowOff>
    </xdr:from>
    <xdr:to>
      <xdr:col>13</xdr:col>
      <xdr:colOff>247650</xdr:colOff>
      <xdr:row>25</xdr:row>
      <xdr:rowOff>95250</xdr:rowOff>
    </xdr:to>
    <xdr:sp>
      <xdr:nvSpPr>
        <xdr:cNvPr id="62" name="Line 112"/>
        <xdr:cNvSpPr>
          <a:spLocks/>
        </xdr:cNvSpPr>
      </xdr:nvSpPr>
      <xdr:spPr>
        <a:xfrm flipH="1">
          <a:off x="7715250" y="4619625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B3" sqref="B3"/>
    </sheetView>
  </sheetViews>
  <sheetFormatPr defaultColWidth="9.140625" defaultRowHeight="12.75"/>
  <cols>
    <col min="1" max="1" width="35.7109375" style="11" customWidth="1"/>
    <col min="2" max="2" width="7.140625" style="11" customWidth="1"/>
    <col min="3" max="3" width="4.28125" style="11" customWidth="1"/>
    <col min="4" max="4" width="8.140625" style="11" customWidth="1"/>
    <col min="5" max="5" width="5.28125" style="11" customWidth="1"/>
    <col min="6" max="6" width="5.140625" style="11" customWidth="1"/>
    <col min="7" max="7" width="9.8515625" style="11" bestFit="1" customWidth="1"/>
    <col min="8" max="8" width="4.57421875" style="11" customWidth="1"/>
    <col min="9" max="9" width="9.140625" style="11" customWidth="1"/>
    <col min="10" max="10" width="4.7109375" style="11" customWidth="1"/>
    <col min="11" max="11" width="13.57421875" style="11" customWidth="1"/>
    <col min="12" max="14" width="9.140625" style="11" customWidth="1"/>
    <col min="15" max="15" width="5.57421875" style="11" bestFit="1" customWidth="1"/>
    <col min="16" max="16" width="6.7109375" style="11" customWidth="1"/>
    <col min="17" max="16384" width="9.140625" style="11" customWidth="1"/>
  </cols>
  <sheetData>
    <row r="1" spans="1:11" ht="14.25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6" ht="14.25">
      <c r="A2" s="2"/>
      <c r="B2" s="12" t="s">
        <v>66</v>
      </c>
      <c r="C2" s="3"/>
      <c r="D2" s="3"/>
      <c r="E2" s="3"/>
      <c r="F2" s="3"/>
      <c r="G2" s="3"/>
      <c r="H2" s="3"/>
      <c r="I2" s="3"/>
      <c r="J2" s="3"/>
      <c r="K2" s="4"/>
      <c r="O2" s="13"/>
      <c r="P2" s="14"/>
    </row>
    <row r="3" spans="1:16" ht="14.25">
      <c r="A3" s="2"/>
      <c r="B3" s="3"/>
      <c r="C3" s="3"/>
      <c r="D3" s="15" t="s">
        <v>63</v>
      </c>
      <c r="E3" s="3"/>
      <c r="F3" s="15"/>
      <c r="G3" s="3"/>
      <c r="H3" s="3"/>
      <c r="I3" s="3"/>
      <c r="J3" s="3"/>
      <c r="K3" s="4"/>
      <c r="L3" s="14"/>
      <c r="M3" s="14"/>
      <c r="N3" s="14"/>
      <c r="O3" s="14"/>
      <c r="P3" s="14"/>
    </row>
    <row r="4" spans="1:16" ht="14.25">
      <c r="A4" s="2"/>
      <c r="B4" s="3"/>
      <c r="C4" s="3"/>
      <c r="D4" s="16" t="s">
        <v>65</v>
      </c>
      <c r="E4" s="3"/>
      <c r="F4" s="3"/>
      <c r="G4" s="3"/>
      <c r="H4" s="3"/>
      <c r="I4" s="3"/>
      <c r="J4" s="3"/>
      <c r="K4" s="4"/>
      <c r="L4" s="14"/>
      <c r="M4" s="14"/>
      <c r="N4" s="14"/>
      <c r="O4" s="14"/>
      <c r="P4" s="14"/>
    </row>
    <row r="5" spans="1:16" ht="14.25">
      <c r="A5" s="17" t="s">
        <v>28</v>
      </c>
      <c r="B5" s="12"/>
      <c r="C5" s="12"/>
      <c r="D5" s="12"/>
      <c r="E5" s="12"/>
      <c r="F5" s="12"/>
      <c r="G5" s="12"/>
      <c r="H5" s="12"/>
      <c r="I5" s="12"/>
      <c r="J5" s="3"/>
      <c r="K5" s="4"/>
      <c r="L5" s="14"/>
      <c r="M5" s="14"/>
      <c r="N5" s="14"/>
      <c r="O5" s="14"/>
      <c r="P5" s="14"/>
    </row>
    <row r="6" spans="1:16" ht="14.25">
      <c r="A6" s="2"/>
      <c r="B6" s="3"/>
      <c r="C6" s="3"/>
      <c r="D6" s="16"/>
      <c r="E6" s="3"/>
      <c r="F6" s="3"/>
      <c r="G6" s="3"/>
      <c r="H6" s="3"/>
      <c r="I6" s="3"/>
      <c r="J6" s="3"/>
      <c r="K6" s="4"/>
      <c r="L6" s="14"/>
      <c r="M6" s="14"/>
      <c r="N6" s="18">
        <f>G21</f>
        <v>9.171026338207966</v>
      </c>
      <c r="O6" s="14"/>
      <c r="P6" s="14"/>
    </row>
    <row r="7" spans="1:16" ht="14.25">
      <c r="A7" s="19" t="s">
        <v>61</v>
      </c>
      <c r="B7" s="3"/>
      <c r="C7" s="3"/>
      <c r="D7" s="16"/>
      <c r="E7" s="3"/>
      <c r="F7" s="3"/>
      <c r="G7" s="3"/>
      <c r="H7" s="3"/>
      <c r="I7" s="3"/>
      <c r="J7" s="3"/>
      <c r="K7" s="4"/>
      <c r="L7" s="14"/>
      <c r="M7" s="14"/>
      <c r="N7" s="20" t="s">
        <v>21</v>
      </c>
      <c r="O7" s="14"/>
      <c r="P7" s="14"/>
    </row>
    <row r="8" spans="1:16" ht="14.25">
      <c r="A8" s="2" t="s">
        <v>30</v>
      </c>
      <c r="B8" s="21" t="s">
        <v>17</v>
      </c>
      <c r="C8" s="3" t="s">
        <v>17</v>
      </c>
      <c r="D8" s="22">
        <v>10.46</v>
      </c>
      <c r="E8" s="3" t="s">
        <v>5</v>
      </c>
      <c r="F8" s="3"/>
      <c r="G8" s="3"/>
      <c r="H8" s="3"/>
      <c r="I8" s="3"/>
      <c r="J8" s="3"/>
      <c r="K8" s="4"/>
      <c r="L8" s="14"/>
      <c r="M8" s="14"/>
      <c r="N8" s="18">
        <f>G22</f>
        <v>27.513079014623898</v>
      </c>
      <c r="O8" s="14"/>
      <c r="P8" s="14"/>
    </row>
    <row r="9" spans="1:16" ht="14.25">
      <c r="A9" s="2" t="s">
        <v>23</v>
      </c>
      <c r="B9" s="3"/>
      <c r="C9" s="3" t="s">
        <v>17</v>
      </c>
      <c r="D9" s="23">
        <v>23</v>
      </c>
      <c r="E9" s="3" t="s">
        <v>6</v>
      </c>
      <c r="F9" s="3"/>
      <c r="G9" s="24" t="s">
        <v>17</v>
      </c>
      <c r="H9" s="3" t="s">
        <v>17</v>
      </c>
      <c r="I9" s="3"/>
      <c r="J9" s="3"/>
      <c r="K9" s="4"/>
      <c r="L9" s="14"/>
      <c r="M9" s="14"/>
      <c r="N9" s="14"/>
      <c r="O9" s="14"/>
      <c r="P9" s="14"/>
    </row>
    <row r="10" spans="1:16" ht="14.25">
      <c r="A10" s="2" t="s">
        <v>22</v>
      </c>
      <c r="B10" s="3"/>
      <c r="C10" s="3" t="s">
        <v>17</v>
      </c>
      <c r="D10" s="23">
        <v>10</v>
      </c>
      <c r="E10" s="3" t="s">
        <v>6</v>
      </c>
      <c r="F10" s="3"/>
      <c r="G10" s="24" t="s">
        <v>17</v>
      </c>
      <c r="H10" s="3" t="s">
        <v>17</v>
      </c>
      <c r="I10" s="3"/>
      <c r="J10" s="3"/>
      <c r="K10" s="4"/>
      <c r="L10" s="14"/>
      <c r="M10" s="14"/>
      <c r="N10" s="14"/>
      <c r="O10" s="14"/>
      <c r="P10" s="14"/>
    </row>
    <row r="11" spans="1:16" ht="14.25">
      <c r="A11" s="2" t="s">
        <v>24</v>
      </c>
      <c r="B11" s="3"/>
      <c r="C11" s="3"/>
      <c r="D11" s="23">
        <v>25</v>
      </c>
      <c r="E11" s="3" t="s">
        <v>29</v>
      </c>
      <c r="F11" s="3"/>
      <c r="G11" s="3"/>
      <c r="H11" s="3"/>
      <c r="I11" s="3"/>
      <c r="J11" s="3"/>
      <c r="K11" s="4"/>
      <c r="L11" s="14"/>
      <c r="M11" s="14"/>
      <c r="N11" s="14"/>
      <c r="O11" s="14"/>
      <c r="P11" s="14"/>
    </row>
    <row r="12" spans="1:16" ht="14.25">
      <c r="A12" s="2"/>
      <c r="B12" s="3"/>
      <c r="C12" s="3"/>
      <c r="D12" s="25"/>
      <c r="E12" s="3"/>
      <c r="F12" s="3"/>
      <c r="G12" s="3"/>
      <c r="H12" s="3"/>
      <c r="I12" s="3"/>
      <c r="J12" s="3"/>
      <c r="K12" s="4"/>
      <c r="L12" s="20">
        <f>G18</f>
        <v>13.88402335380803</v>
      </c>
      <c r="M12" s="14"/>
      <c r="N12" s="14"/>
      <c r="O12" s="14"/>
      <c r="P12" s="14"/>
    </row>
    <row r="13" spans="1:16" ht="14.25">
      <c r="A13" s="26" t="s">
        <v>25</v>
      </c>
      <c r="B13" s="27" t="s">
        <v>18</v>
      </c>
      <c r="C13" s="28" t="s">
        <v>17</v>
      </c>
      <c r="D13" s="29">
        <f>10*LOG((Nslots/2)*lam_guide/lam_zero)</f>
        <v>12.037983748425134</v>
      </c>
      <c r="E13" s="28" t="s">
        <v>15</v>
      </c>
      <c r="F13" s="28"/>
      <c r="G13" s="28" t="s">
        <v>27</v>
      </c>
      <c r="H13" s="28"/>
      <c r="I13" s="29">
        <f>50.7*lam_zero/((Nslots/2)*(lam_guide/2))</f>
        <v>6.3421948429196355</v>
      </c>
      <c r="J13" s="28" t="s">
        <v>16</v>
      </c>
      <c r="K13" s="4"/>
      <c r="L13" s="14"/>
      <c r="M13" s="14"/>
      <c r="N13" s="14"/>
      <c r="O13" s="14"/>
      <c r="P13" s="14"/>
    </row>
    <row r="14" spans="1:16" ht="14.25">
      <c r="A14" s="2"/>
      <c r="B14" s="3"/>
      <c r="C14" s="3"/>
      <c r="D14" s="3"/>
      <c r="E14" s="3"/>
      <c r="F14" s="3"/>
      <c r="G14" s="3"/>
      <c r="H14" s="3"/>
      <c r="I14" s="3"/>
      <c r="J14" s="3"/>
      <c r="K14" s="4"/>
      <c r="L14" s="14"/>
      <c r="M14" s="14"/>
      <c r="N14" s="14"/>
      <c r="O14" s="14"/>
      <c r="P14" s="14"/>
    </row>
    <row r="15" spans="1:16" ht="14.25">
      <c r="A15" s="30" t="s">
        <v>26</v>
      </c>
      <c r="B15" s="31"/>
      <c r="C15" s="3"/>
      <c r="D15" s="32"/>
      <c r="E15" s="3"/>
      <c r="F15" s="3"/>
      <c r="G15" s="3"/>
      <c r="H15" s="3"/>
      <c r="I15" s="3"/>
      <c r="J15" s="3"/>
      <c r="K15" s="4"/>
      <c r="L15" s="14"/>
      <c r="M15" s="14"/>
      <c r="N15" s="14"/>
      <c r="O15" s="14"/>
      <c r="P15" s="14"/>
    </row>
    <row r="16" spans="1:16" ht="14.25">
      <c r="A16" s="33"/>
      <c r="B16" s="34" t="s">
        <v>8</v>
      </c>
      <c r="C16" s="35"/>
      <c r="D16" s="36"/>
      <c r="E16" s="15"/>
      <c r="F16" s="15"/>
      <c r="G16" s="37" t="s">
        <v>9</v>
      </c>
      <c r="H16" s="15"/>
      <c r="I16" s="15"/>
      <c r="J16" s="3"/>
      <c r="K16" s="4"/>
      <c r="L16" s="14"/>
      <c r="M16" s="14"/>
      <c r="N16" s="14"/>
      <c r="O16" s="14"/>
      <c r="P16" s="14"/>
    </row>
    <row r="17" spans="1:16" ht="14.25">
      <c r="A17" s="38" t="s">
        <v>47</v>
      </c>
      <c r="B17" s="39">
        <f>Slot_disp</f>
        <v>1.757778280862511</v>
      </c>
      <c r="C17" s="3" t="s">
        <v>6</v>
      </c>
      <c r="D17" s="32"/>
      <c r="E17" s="3"/>
      <c r="F17" s="3"/>
      <c r="G17" s="40">
        <f>New_slot_disp</f>
        <v>1.9366510049252093</v>
      </c>
      <c r="H17" s="41" t="s">
        <v>6</v>
      </c>
      <c r="I17" s="42"/>
      <c r="J17" s="41"/>
      <c r="K17" s="4"/>
      <c r="L17" s="14"/>
      <c r="M17" s="14"/>
      <c r="N17" s="14"/>
      <c r="O17" s="43">
        <f>G20</f>
        <v>18.342052676415932</v>
      </c>
      <c r="P17" s="14"/>
    </row>
    <row r="18" spans="1:16" ht="14.25">
      <c r="A18" s="38" t="s">
        <v>48</v>
      </c>
      <c r="B18" s="39">
        <f>lam_zero/2</f>
        <v>14.340344168260037</v>
      </c>
      <c r="C18" s="3" t="s">
        <v>6</v>
      </c>
      <c r="D18" s="32"/>
      <c r="E18" s="3"/>
      <c r="F18" s="3"/>
      <c r="G18" s="40">
        <f>New_slot_len</f>
        <v>13.88402335380803</v>
      </c>
      <c r="H18" s="41" t="s">
        <v>6</v>
      </c>
      <c r="I18" s="42"/>
      <c r="J18" s="41"/>
      <c r="K18" s="4"/>
      <c r="L18" s="43">
        <f>G19</f>
        <v>1.597222222222222</v>
      </c>
      <c r="M18" s="14"/>
      <c r="N18" s="14"/>
      <c r="O18" s="14"/>
      <c r="P18" s="14"/>
    </row>
    <row r="19" spans="1:16" ht="14.25">
      <c r="A19" s="38" t="s">
        <v>49</v>
      </c>
      <c r="B19" s="39">
        <f>lam_guide/20</f>
        <v>1.8342052676415932</v>
      </c>
      <c r="C19" s="3" t="s">
        <v>6</v>
      </c>
      <c r="D19" s="32"/>
      <c r="E19" s="3"/>
      <c r="F19" s="3"/>
      <c r="G19" s="40">
        <f>((WG_a/25.4)*0.0625/0.9)*25.4</f>
        <v>1.597222222222222</v>
      </c>
      <c r="H19" s="41" t="s">
        <v>6</v>
      </c>
      <c r="I19" s="42"/>
      <c r="J19" s="41"/>
      <c r="K19" s="4"/>
      <c r="L19" s="43">
        <f>G17</f>
        <v>1.9366510049252093</v>
      </c>
      <c r="M19" s="14"/>
      <c r="N19" s="14"/>
      <c r="O19" s="14"/>
      <c r="P19" s="14"/>
    </row>
    <row r="20" spans="1:16" ht="14.25">
      <c r="A20" s="38" t="s">
        <v>50</v>
      </c>
      <c r="B20" s="39">
        <f>lam_guide/2</f>
        <v>18.342052676415932</v>
      </c>
      <c r="C20" s="3" t="s">
        <v>6</v>
      </c>
      <c r="D20" s="32"/>
      <c r="E20" s="3"/>
      <c r="F20" s="32"/>
      <c r="G20" s="40">
        <f>lam_guide/2</f>
        <v>18.342052676415932</v>
      </c>
      <c r="H20" s="41" t="s">
        <v>6</v>
      </c>
      <c r="I20" s="42"/>
      <c r="J20" s="41"/>
      <c r="K20" s="4"/>
      <c r="L20" s="14"/>
      <c r="M20" s="14"/>
      <c r="N20" s="14"/>
      <c r="O20" s="14"/>
      <c r="P20" s="14"/>
    </row>
    <row r="21" spans="1:16" ht="14.25">
      <c r="A21" s="19" t="s">
        <v>51</v>
      </c>
      <c r="B21" s="39">
        <f>lam_guide/4</f>
        <v>9.171026338207966</v>
      </c>
      <c r="C21" s="3" t="s">
        <v>6</v>
      </c>
      <c r="D21" s="32"/>
      <c r="E21" s="3"/>
      <c r="F21" s="3"/>
      <c r="G21" s="40">
        <f>lam_guide/4</f>
        <v>9.171026338207966</v>
      </c>
      <c r="H21" s="41" t="s">
        <v>6</v>
      </c>
      <c r="I21" s="42"/>
      <c r="J21" s="41"/>
      <c r="K21" s="4"/>
      <c r="L21" s="14"/>
      <c r="M21" s="14"/>
      <c r="N21" s="14"/>
      <c r="O21" s="14"/>
      <c r="P21" s="14"/>
    </row>
    <row r="22" spans="1:16" ht="14.25">
      <c r="A22" s="44" t="s">
        <v>52</v>
      </c>
      <c r="B22" s="39">
        <f>3*lam_guide/4</f>
        <v>27.513079014623898</v>
      </c>
      <c r="C22" s="3" t="s">
        <v>6</v>
      </c>
      <c r="D22" s="32"/>
      <c r="E22" s="3"/>
      <c r="F22" s="3"/>
      <c r="G22" s="40">
        <f>3*lam_guide/4</f>
        <v>27.513079014623898</v>
      </c>
      <c r="H22" s="41" t="s">
        <v>6</v>
      </c>
      <c r="I22" s="42"/>
      <c r="J22" s="41"/>
      <c r="K22" s="4"/>
      <c r="L22" s="14"/>
      <c r="M22" s="14"/>
      <c r="N22" s="14"/>
      <c r="O22" s="14"/>
      <c r="P22" s="14"/>
    </row>
    <row r="23" spans="1:16" s="53" customFormat="1" ht="14.25">
      <c r="A23" s="45" t="s">
        <v>58</v>
      </c>
      <c r="B23" s="46"/>
      <c r="C23" s="15"/>
      <c r="D23" s="47"/>
      <c r="E23" s="15"/>
      <c r="F23" s="15"/>
      <c r="G23" s="48"/>
      <c r="H23" s="49"/>
      <c r="I23" s="50"/>
      <c r="J23" s="49"/>
      <c r="K23" s="51"/>
      <c r="L23" s="52"/>
      <c r="M23" s="52"/>
      <c r="N23" s="52"/>
      <c r="O23" s="52"/>
      <c r="P23" s="52"/>
    </row>
    <row r="24" spans="1:16" ht="14.25">
      <c r="A24" s="2"/>
      <c r="B24" s="54"/>
      <c r="C24" s="3"/>
      <c r="D24" s="3"/>
      <c r="E24" s="3"/>
      <c r="F24" s="3"/>
      <c r="G24" s="3"/>
      <c r="H24" s="3"/>
      <c r="I24" s="3"/>
      <c r="J24" s="3"/>
      <c r="K24" s="4"/>
      <c r="L24" s="14"/>
      <c r="M24" s="14"/>
      <c r="N24" s="14"/>
      <c r="O24" s="14"/>
      <c r="P24" s="14"/>
    </row>
    <row r="25" spans="1:16" ht="14.25">
      <c r="A25" s="2" t="s">
        <v>54</v>
      </c>
      <c r="B25" s="54">
        <f>300/FGhz</f>
        <v>28.680688336520074</v>
      </c>
      <c r="C25" s="3" t="s">
        <v>6</v>
      </c>
      <c r="D25" s="32"/>
      <c r="E25" s="3"/>
      <c r="F25" s="3"/>
      <c r="G25" s="3"/>
      <c r="H25" s="3"/>
      <c r="I25" s="3"/>
      <c r="J25" s="3"/>
      <c r="K25" s="4"/>
      <c r="L25" s="14"/>
      <c r="M25" s="14"/>
      <c r="N25" s="14"/>
      <c r="O25" s="14"/>
      <c r="P25" s="14"/>
    </row>
    <row r="26" spans="1:16" ht="14.25">
      <c r="A26" s="2" t="s">
        <v>56</v>
      </c>
      <c r="B26" s="54">
        <f>2*WG_a</f>
        <v>46</v>
      </c>
      <c r="C26" s="3" t="s">
        <v>6</v>
      </c>
      <c r="D26" s="3" t="s">
        <v>57</v>
      </c>
      <c r="E26" s="3"/>
      <c r="F26" s="3"/>
      <c r="G26" s="55">
        <f>(300/lam_cutoff)*1.2</f>
        <v>7.826086956521738</v>
      </c>
      <c r="H26" s="3" t="s">
        <v>19</v>
      </c>
      <c r="I26" s="3"/>
      <c r="J26" s="3"/>
      <c r="K26" s="4"/>
      <c r="L26" s="14"/>
      <c r="M26" s="14"/>
      <c r="N26" s="14"/>
      <c r="O26" s="14"/>
      <c r="P26" s="14"/>
    </row>
    <row r="27" spans="1:16" ht="14.25">
      <c r="A27" s="2" t="s">
        <v>55</v>
      </c>
      <c r="B27" s="54">
        <f>1/SQRT(((1/lam_zero)^2)-((1/lam_cutoff)^2))</f>
        <v>36.684105352831864</v>
      </c>
      <c r="C27" s="3" t="s">
        <v>6</v>
      </c>
      <c r="D27" s="32"/>
      <c r="E27" s="3"/>
      <c r="F27" s="3"/>
      <c r="G27" s="3"/>
      <c r="H27" s="3"/>
      <c r="I27" s="3"/>
      <c r="J27" s="3"/>
      <c r="K27" s="4"/>
      <c r="L27" s="56"/>
      <c r="M27" s="14"/>
      <c r="N27" s="14"/>
      <c r="O27" s="14"/>
      <c r="P27" s="14"/>
    </row>
    <row r="28" spans="1:16" ht="14.25">
      <c r="A28" s="2"/>
      <c r="B28" s="31"/>
      <c r="C28" s="3"/>
      <c r="D28" s="32"/>
      <c r="E28" s="3"/>
      <c r="F28" s="3"/>
      <c r="G28" s="3"/>
      <c r="H28" s="3"/>
      <c r="I28" s="3"/>
      <c r="J28" s="3"/>
      <c r="K28" s="4"/>
      <c r="L28" s="56" t="s">
        <v>53</v>
      </c>
      <c r="M28" s="57">
        <f>B27</f>
        <v>36.684105352831864</v>
      </c>
      <c r="N28" s="14"/>
      <c r="O28" s="14"/>
      <c r="P28" s="14"/>
    </row>
    <row r="29" spans="1:16" ht="14.25">
      <c r="A29" s="58"/>
      <c r="B29" s="59"/>
      <c r="C29" s="60"/>
      <c r="D29" s="61"/>
      <c r="E29" s="60"/>
      <c r="F29" s="60"/>
      <c r="G29" s="60"/>
      <c r="H29" s="60"/>
      <c r="I29" s="60"/>
      <c r="J29" s="60"/>
      <c r="K29" s="62"/>
      <c r="L29" s="14"/>
      <c r="M29" s="14"/>
      <c r="N29" s="14"/>
      <c r="O29" s="14"/>
      <c r="P29" s="14"/>
    </row>
    <row r="30" spans="1:16" ht="14.25">
      <c r="A30" s="63" t="s">
        <v>43</v>
      </c>
      <c r="B30" s="59"/>
      <c r="C30" s="60"/>
      <c r="D30" s="61"/>
      <c r="E30" s="60"/>
      <c r="F30" s="60"/>
      <c r="G30" s="60"/>
      <c r="H30" s="60"/>
      <c r="I30" s="60"/>
      <c r="J30" s="60"/>
      <c r="K30" s="62"/>
      <c r="L30" s="14"/>
      <c r="M30" s="14"/>
      <c r="N30" s="14"/>
      <c r="O30" s="14"/>
      <c r="P30" s="14"/>
    </row>
    <row r="31" spans="1:16" ht="14.25">
      <c r="A31" s="64" t="s">
        <v>7</v>
      </c>
      <c r="B31" s="65">
        <f>1/Nslots</f>
        <v>0.04</v>
      </c>
      <c r="C31" s="65"/>
      <c r="D31" s="65"/>
      <c r="E31" s="65"/>
      <c r="F31" s="65"/>
      <c r="G31" s="66">
        <f>1/Nslots</f>
        <v>0.04</v>
      </c>
      <c r="H31" s="67" t="s">
        <v>59</v>
      </c>
      <c r="I31" s="60"/>
      <c r="J31" s="60"/>
      <c r="K31" s="62"/>
      <c r="L31" s="14"/>
      <c r="M31" s="14"/>
      <c r="N31" s="14"/>
      <c r="O31" s="14"/>
      <c r="P31" s="14"/>
    </row>
    <row r="32" spans="1:16" ht="14.25">
      <c r="A32" s="58" t="s">
        <v>0</v>
      </c>
      <c r="B32" s="65">
        <f>2.09*(lam_guide/lam_zero)*(WG_a/WG_b)*(COS(PI()*lam_zero/2/lam_guide)^2)</f>
        <v>0.6942698269883386</v>
      </c>
      <c r="C32" s="65"/>
      <c r="D32" s="65"/>
      <c r="E32" s="65"/>
      <c r="F32" s="65"/>
      <c r="G32" s="68">
        <f>2.09*(lam_guide/lam_zero)*(WG_a/WG_b)*(COS(0.464*PI()*lam_zero/lam_guide)-COS(0.464*PI()))^2</f>
        <v>0.5720943670839008</v>
      </c>
      <c r="H32" s="60"/>
      <c r="I32" s="60"/>
      <c r="J32" s="60"/>
      <c r="K32" s="62"/>
      <c r="L32" s="43">
        <f>B51</f>
        <v>4.585513169103983</v>
      </c>
      <c r="M32" s="14"/>
      <c r="N32" s="14"/>
      <c r="O32" s="14"/>
      <c r="P32" s="14"/>
    </row>
    <row r="33" spans="1:16" ht="14.25">
      <c r="A33" s="58" t="s">
        <v>1</v>
      </c>
      <c r="B33" s="65">
        <f>G_slot/G_1</f>
        <v>0.05761448711305132</v>
      </c>
      <c r="C33" s="65"/>
      <c r="D33" s="65"/>
      <c r="E33" s="65"/>
      <c r="F33" s="65"/>
      <c r="G33" s="68">
        <f>G_2_slot/New_G1</f>
        <v>0.06991853495060506</v>
      </c>
      <c r="H33" s="60"/>
      <c r="I33" s="60"/>
      <c r="J33" s="60"/>
      <c r="K33" s="62"/>
      <c r="L33" s="69" t="s">
        <v>21</v>
      </c>
      <c r="M33" s="14"/>
      <c r="N33" s="14"/>
      <c r="O33" s="14"/>
      <c r="P33" s="14"/>
    </row>
    <row r="34" spans="1:16" ht="14.25">
      <c r="A34" s="58"/>
      <c r="B34" s="59"/>
      <c r="C34" s="60"/>
      <c r="D34" s="61"/>
      <c r="E34" s="60"/>
      <c r="F34" s="60"/>
      <c r="G34" s="60"/>
      <c r="H34" s="60"/>
      <c r="I34" s="60"/>
      <c r="J34" s="60"/>
      <c r="K34" s="62"/>
      <c r="L34" s="43">
        <f>D51</f>
        <v>9.171026338207966</v>
      </c>
      <c r="M34" s="14"/>
      <c r="N34" s="14"/>
      <c r="O34" s="14"/>
      <c r="P34" s="14"/>
    </row>
    <row r="35" spans="1:16" ht="14.25">
      <c r="A35" s="58" t="s">
        <v>10</v>
      </c>
      <c r="B35" s="59"/>
      <c r="C35" s="60"/>
      <c r="D35" s="61"/>
      <c r="E35" s="60"/>
      <c r="F35" s="60"/>
      <c r="G35" s="70" t="s">
        <v>62</v>
      </c>
      <c r="H35" s="70"/>
      <c r="I35" s="70"/>
      <c r="J35" s="70"/>
      <c r="K35" s="71"/>
      <c r="L35" s="14"/>
      <c r="M35" s="14"/>
      <c r="N35" s="14"/>
      <c r="O35" s="14"/>
      <c r="P35" s="14"/>
    </row>
    <row r="36" spans="1:16" ht="14.25">
      <c r="A36" s="58" t="s">
        <v>2</v>
      </c>
      <c r="B36" s="59">
        <f>(WG_a/PI())*SQRT(ASIN(Y))</f>
        <v>1.757778280862511</v>
      </c>
      <c r="C36" s="60" t="s">
        <v>6</v>
      </c>
      <c r="D36" s="61"/>
      <c r="E36" s="60"/>
      <c r="F36" s="60"/>
      <c r="G36" s="72">
        <f>(WG_a/PI())*SQRT(ASIN(New_Y))</f>
        <v>1.9366510049252093</v>
      </c>
      <c r="H36" s="70" t="s">
        <v>6</v>
      </c>
      <c r="I36" s="73"/>
      <c r="J36" s="70" t="s">
        <v>17</v>
      </c>
      <c r="K36" s="71"/>
      <c r="L36" s="14"/>
      <c r="M36" s="14"/>
      <c r="N36" s="14"/>
      <c r="O36" s="14"/>
      <c r="P36" s="14"/>
    </row>
    <row r="37" spans="1:16" ht="14.25">
      <c r="A37" s="58"/>
      <c r="B37" s="59"/>
      <c r="C37" s="60"/>
      <c r="D37" s="61"/>
      <c r="E37" s="60"/>
      <c r="F37" s="60"/>
      <c r="G37" s="60"/>
      <c r="H37" s="60"/>
      <c r="I37" s="60"/>
      <c r="J37" s="60"/>
      <c r="K37" s="62"/>
      <c r="L37" s="14"/>
      <c r="M37" s="14"/>
      <c r="N37" s="14"/>
      <c r="O37" s="14"/>
      <c r="P37" s="14"/>
    </row>
    <row r="38" spans="1:16" ht="14.25">
      <c r="A38" s="58" t="s">
        <v>11</v>
      </c>
      <c r="B38" s="59"/>
      <c r="C38" s="60"/>
      <c r="D38" s="61"/>
      <c r="E38" s="60"/>
      <c r="F38" s="60"/>
      <c r="G38" s="60"/>
      <c r="H38" s="60"/>
      <c r="I38" s="60"/>
      <c r="J38" s="60"/>
      <c r="K38" s="62"/>
      <c r="L38" s="56" t="s">
        <v>53</v>
      </c>
      <c r="M38" s="57">
        <f>B27</f>
        <v>36.684105352831864</v>
      </c>
      <c r="N38" s="14"/>
      <c r="O38" s="14"/>
      <c r="P38" s="14"/>
    </row>
    <row r="39" spans="1:16" ht="14.25">
      <c r="A39" s="58" t="s">
        <v>3</v>
      </c>
      <c r="B39" s="59">
        <f>ATAN(Y/SQRT(1-Y^2))</f>
        <v>0.0576464093541324</v>
      </c>
      <c r="C39" s="60" t="s">
        <v>6</v>
      </c>
      <c r="D39" s="61"/>
      <c r="E39" s="60"/>
      <c r="F39" s="60"/>
      <c r="G39" s="60"/>
      <c r="H39" s="60"/>
      <c r="I39" s="60"/>
      <c r="J39" s="60"/>
      <c r="K39" s="62"/>
      <c r="L39" s="14"/>
      <c r="M39" s="14"/>
      <c r="N39" s="14"/>
      <c r="O39" s="14"/>
      <c r="P39" s="14"/>
    </row>
    <row r="40" spans="1:16" ht="14.25">
      <c r="A40" s="58" t="s">
        <v>4</v>
      </c>
      <c r="B40" s="59">
        <f>(WG_a/PI())*SQRT(AG)</f>
        <v>1.757778280862511</v>
      </c>
      <c r="C40" s="60" t="s">
        <v>6</v>
      </c>
      <c r="D40" s="61"/>
      <c r="E40" s="60"/>
      <c r="F40" s="60"/>
      <c r="G40" s="60"/>
      <c r="H40" s="60"/>
      <c r="I40" s="60"/>
      <c r="J40" s="60"/>
      <c r="K40" s="62"/>
      <c r="L40" s="14"/>
      <c r="M40" s="14"/>
      <c r="N40" s="14"/>
      <c r="O40" s="14"/>
      <c r="P40" s="14"/>
    </row>
    <row r="41" spans="1:16" ht="14.25">
      <c r="A41" s="58"/>
      <c r="B41" s="59"/>
      <c r="C41" s="60"/>
      <c r="D41" s="61"/>
      <c r="E41" s="60"/>
      <c r="F41" s="60"/>
      <c r="G41" s="60"/>
      <c r="H41" s="60"/>
      <c r="I41" s="60"/>
      <c r="J41" s="60"/>
      <c r="K41" s="62"/>
      <c r="L41" s="14"/>
      <c r="M41" s="14"/>
      <c r="N41" s="14"/>
      <c r="O41" s="14"/>
      <c r="P41" s="14"/>
    </row>
    <row r="42" spans="1:16" ht="14.25">
      <c r="A42" s="58" t="s">
        <v>12</v>
      </c>
      <c r="B42" s="60"/>
      <c r="C42" s="60"/>
      <c r="D42" s="60"/>
      <c r="E42" s="60"/>
      <c r="F42" s="60"/>
      <c r="G42" s="60"/>
      <c r="H42" s="60"/>
      <c r="I42" s="60"/>
      <c r="J42" s="60"/>
      <c r="K42" s="62"/>
      <c r="L42" s="14"/>
      <c r="M42" s="14"/>
      <c r="N42" s="14"/>
      <c r="O42" s="20">
        <f>B50</f>
        <v>4.402092642339824</v>
      </c>
      <c r="P42" s="14"/>
    </row>
    <row r="43" spans="1:16" ht="14.25">
      <c r="A43" s="58" t="s">
        <v>14</v>
      </c>
      <c r="B43" s="60"/>
      <c r="C43" s="60"/>
      <c r="D43" s="60"/>
      <c r="E43" s="60"/>
      <c r="F43" s="60"/>
      <c r="G43" s="65">
        <f>0.210324*G_2_slot^4-0.338065*G_2_slot^3+0.12712*G_2_slot^2+0.034433*G_2_slot+0.48253</f>
        <v>0.48408961426944</v>
      </c>
      <c r="H43" s="60"/>
      <c r="I43" s="60"/>
      <c r="J43" s="60"/>
      <c r="K43" s="62"/>
      <c r="L43" s="14"/>
      <c r="M43" s="14"/>
      <c r="N43" s="14"/>
      <c r="O43" s="69" t="s">
        <v>21</v>
      </c>
      <c r="P43" s="14"/>
    </row>
    <row r="44" spans="1:15" ht="14.25">
      <c r="A44" s="58" t="s">
        <v>13</v>
      </c>
      <c r="B44" s="60"/>
      <c r="C44" s="60"/>
      <c r="D44" s="60"/>
      <c r="E44" s="60"/>
      <c r="F44" s="60"/>
      <c r="G44" s="74">
        <f>lam_zero*Slot_wl</f>
        <v>13.88402335380803</v>
      </c>
      <c r="H44" s="70" t="s">
        <v>6</v>
      </c>
      <c r="I44" s="73"/>
      <c r="J44" s="70"/>
      <c r="K44" s="62"/>
      <c r="L44" s="14"/>
      <c r="M44" s="14"/>
      <c r="N44" s="14"/>
      <c r="O44" s="20">
        <f>D50</f>
        <v>22.744145318755756</v>
      </c>
    </row>
    <row r="45" spans="1:11" ht="14.25">
      <c r="A45" s="58"/>
      <c r="B45" s="60"/>
      <c r="C45" s="60"/>
      <c r="D45" s="60"/>
      <c r="E45" s="60"/>
      <c r="F45" s="60"/>
      <c r="G45" s="60"/>
      <c r="H45" s="60"/>
      <c r="I45" s="60"/>
      <c r="J45" s="60"/>
      <c r="K45" s="62"/>
    </row>
    <row r="46" spans="1:11" ht="14.25">
      <c r="A46" s="2"/>
      <c r="B46" s="3"/>
      <c r="C46" s="3"/>
      <c r="D46" s="3"/>
      <c r="E46" s="3"/>
      <c r="F46" s="3"/>
      <c r="G46" s="3"/>
      <c r="H46" s="3"/>
      <c r="I46" s="3"/>
      <c r="J46" s="3"/>
      <c r="K46" s="4"/>
    </row>
    <row r="47" spans="1:16" ht="14.25">
      <c r="A47" s="2" t="s">
        <v>37</v>
      </c>
      <c r="B47" s="3"/>
      <c r="C47" s="3"/>
      <c r="D47" s="3"/>
      <c r="E47" s="3"/>
      <c r="F47" s="3"/>
      <c r="G47" s="3" t="s">
        <v>38</v>
      </c>
      <c r="H47" s="3"/>
      <c r="I47" s="3"/>
      <c r="J47" s="3"/>
      <c r="K47" s="4"/>
      <c r="N47" s="75" t="s">
        <v>20</v>
      </c>
      <c r="O47" s="76">
        <f>B48</f>
        <v>0.9904708445264603</v>
      </c>
      <c r="P47" s="11" t="s">
        <v>6</v>
      </c>
    </row>
    <row r="48" spans="1:16" ht="14.25">
      <c r="A48" s="2" t="s">
        <v>31</v>
      </c>
      <c r="B48" s="5">
        <f>lam_guide*0.027</f>
        <v>0.9904708445264603</v>
      </c>
      <c r="C48" s="3" t="s">
        <v>6</v>
      </c>
      <c r="D48" s="3"/>
      <c r="E48" s="3"/>
      <c r="F48" s="3"/>
      <c r="G48" s="6" t="s">
        <v>39</v>
      </c>
      <c r="H48" s="3"/>
      <c r="I48" s="3"/>
      <c r="J48" s="3"/>
      <c r="K48" s="4"/>
      <c r="O48" s="77" t="s">
        <v>17</v>
      </c>
      <c r="P48" s="11" t="s">
        <v>17</v>
      </c>
    </row>
    <row r="49" spans="1:11" ht="14.25">
      <c r="A49" s="2" t="s">
        <v>32</v>
      </c>
      <c r="B49" s="5">
        <f>lam_guide*0.16</f>
        <v>5.869456856453098</v>
      </c>
      <c r="C49" s="3" t="s">
        <v>6</v>
      </c>
      <c r="D49" s="3"/>
      <c r="E49" s="3"/>
      <c r="F49" s="3"/>
      <c r="G49" s="6" t="s">
        <v>40</v>
      </c>
      <c r="H49" s="3"/>
      <c r="I49" s="3"/>
      <c r="J49" s="3"/>
      <c r="K49" s="4"/>
    </row>
    <row r="50" spans="1:11" ht="14.25">
      <c r="A50" s="2" t="s">
        <v>33</v>
      </c>
      <c r="B50" s="5">
        <f>lam_guide*0.12</f>
        <v>4.402092642339824</v>
      </c>
      <c r="C50" s="3" t="s">
        <v>6</v>
      </c>
      <c r="D50" s="5">
        <f>lam_guide*0.62</f>
        <v>22.744145318755756</v>
      </c>
      <c r="E50" s="3" t="s">
        <v>6</v>
      </c>
      <c r="F50" s="3"/>
      <c r="G50" s="6" t="s">
        <v>41</v>
      </c>
      <c r="H50" s="3"/>
      <c r="I50" s="3"/>
      <c r="J50" s="3"/>
      <c r="K50" s="4"/>
    </row>
    <row r="51" spans="1:11" ht="14.25">
      <c r="A51" s="2" t="s">
        <v>34</v>
      </c>
      <c r="B51" s="5">
        <f>lam_guide/8</f>
        <v>4.585513169103983</v>
      </c>
      <c r="C51" s="3" t="s">
        <v>6</v>
      </c>
      <c r="D51" s="5">
        <f>lam_guide/4</f>
        <v>9.171026338207966</v>
      </c>
      <c r="E51" s="3" t="s">
        <v>6</v>
      </c>
      <c r="F51" s="3"/>
      <c r="G51" s="6" t="s">
        <v>42</v>
      </c>
      <c r="H51" s="3"/>
      <c r="I51" s="3"/>
      <c r="J51" s="3"/>
      <c r="K51" s="4"/>
    </row>
    <row r="52" spans="1:16" ht="14.25">
      <c r="A52" s="2" t="s">
        <v>35</v>
      </c>
      <c r="B52" s="7">
        <f>G22+(G20*((D11/2)-1))+(G18/2)+B27+(2*D51)+B27+D50</f>
        <v>359.8431051711466</v>
      </c>
      <c r="C52" s="3" t="s">
        <v>6</v>
      </c>
      <c r="D52" s="3"/>
      <c r="E52" s="3"/>
      <c r="F52" s="3"/>
      <c r="G52" s="6" t="s">
        <v>44</v>
      </c>
      <c r="H52" s="3"/>
      <c r="I52" s="3"/>
      <c r="J52" s="3"/>
      <c r="K52" s="4"/>
      <c r="O52" s="76">
        <f>B49</f>
        <v>5.869456856453098</v>
      </c>
      <c r="P52" s="11" t="s">
        <v>6</v>
      </c>
    </row>
    <row r="53" spans="1:15" ht="14.25">
      <c r="A53" s="2" t="s">
        <v>36</v>
      </c>
      <c r="B53" s="7">
        <f>G21+(G20*((D11/2)-1))+(G18/2)+B27+(2*B51)+B27+B50</f>
        <v>313.9879734801067</v>
      </c>
      <c r="C53" s="3" t="s">
        <v>6</v>
      </c>
      <c r="D53" s="3"/>
      <c r="E53" s="3"/>
      <c r="F53" s="3"/>
      <c r="G53" s="3" t="s">
        <v>45</v>
      </c>
      <c r="H53" s="3"/>
      <c r="I53" s="3"/>
      <c r="J53" s="3"/>
      <c r="K53" s="4"/>
      <c r="N53" s="77" t="s">
        <v>17</v>
      </c>
      <c r="O53" s="11" t="s">
        <v>17</v>
      </c>
    </row>
    <row r="54" spans="1:13" ht="14.25">
      <c r="A54" s="78"/>
      <c r="B54" s="3"/>
      <c r="C54" s="3"/>
      <c r="D54" s="3"/>
      <c r="E54" s="3"/>
      <c r="F54" s="3"/>
      <c r="G54" s="3"/>
      <c r="H54" s="3"/>
      <c r="I54" s="3"/>
      <c r="J54" s="3"/>
      <c r="K54" s="4"/>
      <c r="M54" s="11" t="s">
        <v>46</v>
      </c>
    </row>
    <row r="55" spans="1:12" ht="14.25">
      <c r="A55" s="79" t="s">
        <v>60</v>
      </c>
      <c r="B55" s="80"/>
      <c r="C55" s="80"/>
      <c r="D55" s="80"/>
      <c r="E55" s="80"/>
      <c r="F55" s="80"/>
      <c r="G55" s="80"/>
      <c r="H55" s="80"/>
      <c r="I55" s="80"/>
      <c r="J55" s="80"/>
      <c r="K55" s="81"/>
      <c r="L55" s="1"/>
    </row>
    <row r="56" ht="14.25">
      <c r="M56" s="11" t="s">
        <v>64</v>
      </c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rai</cp:lastModifiedBy>
  <cp:lastPrinted>2003-04-01T23:48:39Z</cp:lastPrinted>
  <dcterms:created xsi:type="dcterms:W3CDTF">1999-12-23T15:44:11Z</dcterms:created>
  <dcterms:modified xsi:type="dcterms:W3CDTF">2003-04-01T23:50:36Z</dcterms:modified>
  <cp:category/>
  <cp:version/>
  <cp:contentType/>
  <cp:contentStatus/>
</cp:coreProperties>
</file>