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6240" activeTab="1"/>
  </bookViews>
  <sheets>
    <sheet name="2.6MHz VFO" sheetId="1" r:id="rId1"/>
    <sheet name="5MHz VFO" sheetId="2" r:id="rId2"/>
    <sheet name="6MHz VFO" sheetId="3" r:id="rId3"/>
  </sheets>
  <definedNames/>
  <calcPr fullCalcOnLoad="1"/>
</workbook>
</file>

<file path=xl/sharedStrings.xml><?xml version="1.0" encoding="utf-8"?>
<sst xmlns="http://schemas.openxmlformats.org/spreadsheetml/2006/main" count="218" uniqueCount="58">
  <si>
    <t>Vackar Oscillator Design Model</t>
  </si>
  <si>
    <t>Cv min</t>
  </si>
  <si>
    <t>pF</t>
  </si>
  <si>
    <t>RFC</t>
  </si>
  <si>
    <t>Cv max</t>
  </si>
  <si>
    <t>1mH</t>
  </si>
  <si>
    <t>C1</t>
  </si>
  <si>
    <t>Inc C1 by</t>
  </si>
  <si>
    <t>C2</t>
  </si>
  <si>
    <t>C3</t>
  </si>
  <si>
    <t>L</t>
  </si>
  <si>
    <t>C4</t>
  </si>
  <si>
    <t>C5</t>
  </si>
  <si>
    <t>C2            C4</t>
  </si>
  <si>
    <t xml:space="preserve">      C5</t>
  </si>
  <si>
    <t>uH</t>
  </si>
  <si>
    <t>Design</t>
  </si>
  <si>
    <t>MHz</t>
  </si>
  <si>
    <t>Cv</t>
  </si>
  <si>
    <t xml:space="preserve">  C3</t>
  </si>
  <si>
    <t>Frequency</t>
  </si>
  <si>
    <t xml:space="preserve">            Cs</t>
  </si>
  <si>
    <t>Cl min</t>
  </si>
  <si>
    <t>Fmax =</t>
  </si>
  <si>
    <t>Cl min'</t>
  </si>
  <si>
    <t>Fmax'</t>
  </si>
  <si>
    <t>C1+</t>
  </si>
  <si>
    <t>Cl max</t>
  </si>
  <si>
    <t>Ct max</t>
  </si>
  <si>
    <t>Cu</t>
  </si>
  <si>
    <t>Ctmax'</t>
  </si>
  <si>
    <t>Fmin =</t>
  </si>
  <si>
    <t>Cu'</t>
  </si>
  <si>
    <t>Fmin'</t>
  </si>
  <si>
    <t>C1+5pF</t>
  </si>
  <si>
    <t>C1/Cv =</t>
  </si>
  <si>
    <t>(C3+C4)/C2 =</t>
  </si>
  <si>
    <t>Cs</t>
  </si>
  <si>
    <t>pF      Xc=</t>
  </si>
  <si>
    <t>ohms at Fl</t>
  </si>
  <si>
    <t>ohms at Fh</t>
  </si>
  <si>
    <t>6MHz Vackar Oscillator Design Model</t>
  </si>
  <si>
    <t>+</t>
  </si>
  <si>
    <t>-</t>
  </si>
  <si>
    <t>KHz</t>
  </si>
  <si>
    <t>Khz</t>
  </si>
  <si>
    <t>J310</t>
  </si>
  <si>
    <t>Note that Cv should be made up of a fixed capacitor in parallel with a variable capacitor.</t>
  </si>
  <si>
    <t>Supply of 5 - 8v depending on device.</t>
  </si>
  <si>
    <t>C2 may be increased to 100pF for lower gain devices but Cv must be recalculated.</t>
  </si>
  <si>
    <t>Adequate buffering must be provided to prevent frequency pulling.</t>
  </si>
  <si>
    <t>Red cells for data entry</t>
  </si>
  <si>
    <t>Blue cells are calculated results - do not overtype.</t>
  </si>
  <si>
    <t xml:space="preserve">Excessive supply level will cause device failure by exceeding the maximum drain gate peak voltage. </t>
  </si>
  <si>
    <t>Copyright R F Burns  2000-2008</t>
  </si>
  <si>
    <t>Copyright R F Burns G3OOU  2000-2008</t>
  </si>
  <si>
    <t>C4 and C5 represent the device gate and drain capacitances</t>
  </si>
  <si>
    <t>Cells I20 and I23 show the effect of varying the drain to ground capacity by the value in I6 for RIT purposes.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</si>
</sst>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"/>
    <numFmt numFmtId="165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7</xdr:row>
      <xdr:rowOff>0</xdr:rowOff>
    </xdr:from>
    <xdr:to>
      <xdr:col>6</xdr:col>
      <xdr:colOff>419100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2962275" y="1171575"/>
          <a:ext cx="5429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76200</xdr:rowOff>
    </xdr:from>
    <xdr:to>
      <xdr:col>6</xdr:col>
      <xdr:colOff>142875</xdr:colOff>
      <xdr:row>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28975" y="1247775"/>
          <a:ext cx="0" cy="361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</xdr:row>
      <xdr:rowOff>0</xdr:rowOff>
    </xdr:from>
    <xdr:to>
      <xdr:col>6</xdr:col>
      <xdr:colOff>419100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3228975" y="1495425"/>
          <a:ext cx="276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152400</xdr:rowOff>
    </xdr:from>
    <xdr:to>
      <xdr:col>6</xdr:col>
      <xdr:colOff>428625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1323975"/>
          <a:ext cx="276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76200</xdr:rowOff>
    </xdr:from>
    <xdr:to>
      <xdr:col>6</xdr:col>
      <xdr:colOff>142875</xdr:colOff>
      <xdr:row>8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2971800" y="1409700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</xdr:row>
      <xdr:rowOff>0</xdr:rowOff>
    </xdr:from>
    <xdr:to>
      <xdr:col>8</xdr:col>
      <xdr:colOff>209550</xdr:colOff>
      <xdr:row>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3038475" y="200025"/>
          <a:ext cx="162877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8</xdr:col>
      <xdr:colOff>219075</xdr:colOff>
      <xdr:row>16</xdr:row>
      <xdr:rowOff>9525</xdr:rowOff>
    </xdr:to>
    <xdr:sp>
      <xdr:nvSpPr>
        <xdr:cNvPr id="7" name="Line 7"/>
        <xdr:cNvSpPr>
          <a:spLocks/>
        </xdr:cNvSpPr>
      </xdr:nvSpPr>
      <xdr:spPr>
        <a:xfrm>
          <a:off x="114300" y="2762250"/>
          <a:ext cx="456247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57150</xdr:rowOff>
    </xdr:from>
    <xdr:to>
      <xdr:col>3</xdr:col>
      <xdr:colOff>66675</xdr:colOff>
      <xdr:row>10</xdr:row>
      <xdr:rowOff>104775</xdr:rowOff>
    </xdr:to>
    <xdr:sp>
      <xdr:nvSpPr>
        <xdr:cNvPr id="8" name="Rectangle 10"/>
        <xdr:cNvSpPr>
          <a:spLocks/>
        </xdr:cNvSpPr>
      </xdr:nvSpPr>
      <xdr:spPr>
        <a:xfrm>
          <a:off x="981075" y="1228725"/>
          <a:ext cx="14287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</xdr:row>
      <xdr:rowOff>114300</xdr:rowOff>
    </xdr:from>
    <xdr:to>
      <xdr:col>6</xdr:col>
      <xdr:colOff>485775</xdr:colOff>
      <xdr:row>15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3438525" y="19335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85725</xdr:rowOff>
    </xdr:from>
    <xdr:to>
      <xdr:col>6</xdr:col>
      <xdr:colOff>485775</xdr:colOff>
      <xdr:row>5</xdr:row>
      <xdr:rowOff>133350</xdr:rowOff>
    </xdr:to>
    <xdr:sp>
      <xdr:nvSpPr>
        <xdr:cNvPr id="10" name="Rectangle 12"/>
        <xdr:cNvSpPr>
          <a:spLocks/>
        </xdr:cNvSpPr>
      </xdr:nvSpPr>
      <xdr:spPr>
        <a:xfrm>
          <a:off x="3438525" y="4476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11</xdr:row>
      <xdr:rowOff>0</xdr:rowOff>
    </xdr:from>
    <xdr:to>
      <xdr:col>5</xdr:col>
      <xdr:colOff>457200</xdr:colOff>
      <xdr:row>14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2800350" y="18192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76200</xdr:rowOff>
    </xdr:from>
    <xdr:to>
      <xdr:col>5</xdr:col>
      <xdr:colOff>485775</xdr:colOff>
      <xdr:row>8</xdr:row>
      <xdr:rowOff>76200</xdr:rowOff>
    </xdr:to>
    <xdr:sp>
      <xdr:nvSpPr>
        <xdr:cNvPr id="12" name="Line 15"/>
        <xdr:cNvSpPr>
          <a:spLocks/>
        </xdr:cNvSpPr>
      </xdr:nvSpPr>
      <xdr:spPr>
        <a:xfrm flipH="1" flipV="1">
          <a:off x="2028825" y="140970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8</xdr:row>
      <xdr:rowOff>76200</xdr:rowOff>
    </xdr:from>
    <xdr:to>
      <xdr:col>5</xdr:col>
      <xdr:colOff>390525</xdr:colOff>
      <xdr:row>11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2867025" y="140970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47625</xdr:rowOff>
    </xdr:from>
    <xdr:to>
      <xdr:col>5</xdr:col>
      <xdr:colOff>381000</xdr:colOff>
      <xdr:row>16</xdr:row>
      <xdr:rowOff>9525</xdr:rowOff>
    </xdr:to>
    <xdr:sp>
      <xdr:nvSpPr>
        <xdr:cNvPr id="14" name="Line 17"/>
        <xdr:cNvSpPr>
          <a:spLocks/>
        </xdr:cNvSpPr>
      </xdr:nvSpPr>
      <xdr:spPr>
        <a:xfrm>
          <a:off x="2857500" y="235267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152400</xdr:rowOff>
    </xdr:from>
    <xdr:to>
      <xdr:col>6</xdr:col>
      <xdr:colOff>419100</xdr:colOff>
      <xdr:row>11</xdr:row>
      <xdr:rowOff>104775</xdr:rowOff>
    </xdr:to>
    <xdr:sp>
      <xdr:nvSpPr>
        <xdr:cNvPr id="15" name="Line 18"/>
        <xdr:cNvSpPr>
          <a:spLocks/>
        </xdr:cNvSpPr>
      </xdr:nvSpPr>
      <xdr:spPr>
        <a:xfrm>
          <a:off x="3505200" y="14859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9525</xdr:rowOff>
    </xdr:from>
    <xdr:to>
      <xdr:col>6</xdr:col>
      <xdr:colOff>428625</xdr:colOff>
      <xdr:row>16</xdr:row>
      <xdr:rowOff>0</xdr:rowOff>
    </xdr:to>
    <xdr:sp>
      <xdr:nvSpPr>
        <xdr:cNvPr id="16" name="Line 19"/>
        <xdr:cNvSpPr>
          <a:spLocks/>
        </xdr:cNvSpPr>
      </xdr:nvSpPr>
      <xdr:spPr>
        <a:xfrm>
          <a:off x="3514725" y="24765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133350</xdr:rowOff>
    </xdr:from>
    <xdr:to>
      <xdr:col>6</xdr:col>
      <xdr:colOff>419100</xdr:colOff>
      <xdr:row>7</xdr:row>
      <xdr:rowOff>152400</xdr:rowOff>
    </xdr:to>
    <xdr:sp>
      <xdr:nvSpPr>
        <xdr:cNvPr id="17" name="Line 20"/>
        <xdr:cNvSpPr>
          <a:spLocks/>
        </xdr:cNvSpPr>
      </xdr:nvSpPr>
      <xdr:spPr>
        <a:xfrm>
          <a:off x="3505200" y="9810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</xdr:row>
      <xdr:rowOff>19050</xdr:rowOff>
    </xdr:from>
    <xdr:to>
      <xdr:col>6</xdr:col>
      <xdr:colOff>419100</xdr:colOff>
      <xdr:row>2</xdr:row>
      <xdr:rowOff>85725</xdr:rowOff>
    </xdr:to>
    <xdr:sp>
      <xdr:nvSpPr>
        <xdr:cNvPr id="18" name="Line 21"/>
        <xdr:cNvSpPr>
          <a:spLocks/>
        </xdr:cNvSpPr>
      </xdr:nvSpPr>
      <xdr:spPr>
        <a:xfrm flipV="1">
          <a:off x="3505200" y="2190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57150</xdr:rowOff>
    </xdr:from>
    <xdr:to>
      <xdr:col>6</xdr:col>
      <xdr:colOff>419100</xdr:colOff>
      <xdr:row>6</xdr:row>
      <xdr:rowOff>57150</xdr:rowOff>
    </xdr:to>
    <xdr:sp>
      <xdr:nvSpPr>
        <xdr:cNvPr id="19" name="Line 22"/>
        <xdr:cNvSpPr>
          <a:spLocks/>
        </xdr:cNvSpPr>
      </xdr:nvSpPr>
      <xdr:spPr>
        <a:xfrm flipH="1">
          <a:off x="1057275" y="1066800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6</xdr:row>
      <xdr:rowOff>66675</xdr:rowOff>
    </xdr:from>
    <xdr:to>
      <xdr:col>3</xdr:col>
      <xdr:colOff>381000</xdr:colOff>
      <xdr:row>8</xdr:row>
      <xdr:rowOff>95250</xdr:rowOff>
    </xdr:to>
    <xdr:sp>
      <xdr:nvSpPr>
        <xdr:cNvPr id="20" name="Line 23"/>
        <xdr:cNvSpPr>
          <a:spLocks/>
        </xdr:cNvSpPr>
      </xdr:nvSpPr>
      <xdr:spPr>
        <a:xfrm flipH="1">
          <a:off x="1438275" y="10763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</xdr:row>
      <xdr:rowOff>47625</xdr:rowOff>
    </xdr:from>
    <xdr:to>
      <xdr:col>3</xdr:col>
      <xdr:colOff>371475</xdr:colOff>
      <xdr:row>16</xdr:row>
      <xdr:rowOff>0</xdr:rowOff>
    </xdr:to>
    <xdr:sp>
      <xdr:nvSpPr>
        <xdr:cNvPr id="21" name="Line 24"/>
        <xdr:cNvSpPr>
          <a:spLocks/>
        </xdr:cNvSpPr>
      </xdr:nvSpPr>
      <xdr:spPr>
        <a:xfrm>
          <a:off x="1428750" y="154305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8</xdr:row>
      <xdr:rowOff>104775</xdr:rowOff>
    </xdr:from>
    <xdr:to>
      <xdr:col>3</xdr:col>
      <xdr:colOff>485775</xdr:colOff>
      <xdr:row>8</xdr:row>
      <xdr:rowOff>104775</xdr:rowOff>
    </xdr:to>
    <xdr:sp>
      <xdr:nvSpPr>
        <xdr:cNvPr id="22" name="Line 25"/>
        <xdr:cNvSpPr>
          <a:spLocks/>
        </xdr:cNvSpPr>
      </xdr:nvSpPr>
      <xdr:spPr>
        <a:xfrm flipH="1">
          <a:off x="1285875" y="14382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38100</xdr:rowOff>
    </xdr:from>
    <xdr:to>
      <xdr:col>3</xdr:col>
      <xdr:colOff>476250</xdr:colOff>
      <xdr:row>9</xdr:row>
      <xdr:rowOff>38100</xdr:rowOff>
    </xdr:to>
    <xdr:sp>
      <xdr:nvSpPr>
        <xdr:cNvPr id="23" name="Line 26"/>
        <xdr:cNvSpPr>
          <a:spLocks/>
        </xdr:cNvSpPr>
      </xdr:nvSpPr>
      <xdr:spPr>
        <a:xfrm flipH="1">
          <a:off x="1285875" y="15335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66675</xdr:rowOff>
    </xdr:from>
    <xdr:to>
      <xdr:col>2</xdr:col>
      <xdr:colOff>457200</xdr:colOff>
      <xdr:row>7</xdr:row>
      <xdr:rowOff>57150</xdr:rowOff>
    </xdr:to>
    <xdr:sp>
      <xdr:nvSpPr>
        <xdr:cNvPr id="24" name="Line 27"/>
        <xdr:cNvSpPr>
          <a:spLocks/>
        </xdr:cNvSpPr>
      </xdr:nvSpPr>
      <xdr:spPr>
        <a:xfrm>
          <a:off x="1057275" y="10763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104775</xdr:rowOff>
    </xdr:from>
    <xdr:to>
      <xdr:col>2</xdr:col>
      <xdr:colOff>457200</xdr:colOff>
      <xdr:row>13</xdr:row>
      <xdr:rowOff>85725</xdr:rowOff>
    </xdr:to>
    <xdr:sp>
      <xdr:nvSpPr>
        <xdr:cNvPr id="25" name="Line 28"/>
        <xdr:cNvSpPr>
          <a:spLocks/>
        </xdr:cNvSpPr>
      </xdr:nvSpPr>
      <xdr:spPr>
        <a:xfrm>
          <a:off x="1057275" y="176212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9525</xdr:rowOff>
    </xdr:from>
    <xdr:to>
      <xdr:col>2</xdr:col>
      <xdr:colOff>457200</xdr:colOff>
      <xdr:row>16</xdr:row>
      <xdr:rowOff>0</xdr:rowOff>
    </xdr:to>
    <xdr:sp>
      <xdr:nvSpPr>
        <xdr:cNvPr id="26" name="Line 29"/>
        <xdr:cNvSpPr>
          <a:spLocks/>
        </xdr:cNvSpPr>
      </xdr:nvSpPr>
      <xdr:spPr>
        <a:xfrm>
          <a:off x="1057275" y="23145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14</xdr:row>
      <xdr:rowOff>9525</xdr:rowOff>
    </xdr:from>
    <xdr:to>
      <xdr:col>3</xdr:col>
      <xdr:colOff>114300</xdr:colOff>
      <xdr:row>14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952500" y="23145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95250</xdr:rowOff>
    </xdr:from>
    <xdr:to>
      <xdr:col>3</xdr:col>
      <xdr:colOff>95250</xdr:colOff>
      <xdr:row>13</xdr:row>
      <xdr:rowOff>95250</xdr:rowOff>
    </xdr:to>
    <xdr:sp>
      <xdr:nvSpPr>
        <xdr:cNvPr id="28" name="Line 31"/>
        <xdr:cNvSpPr>
          <a:spLocks/>
        </xdr:cNvSpPr>
      </xdr:nvSpPr>
      <xdr:spPr>
        <a:xfrm flipH="1" flipV="1">
          <a:off x="942975" y="22383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76200</xdr:rowOff>
    </xdr:from>
    <xdr:to>
      <xdr:col>4</xdr:col>
      <xdr:colOff>371475</xdr:colOff>
      <xdr:row>13</xdr:row>
      <xdr:rowOff>85725</xdr:rowOff>
    </xdr:to>
    <xdr:sp>
      <xdr:nvSpPr>
        <xdr:cNvPr id="29" name="Line 32"/>
        <xdr:cNvSpPr>
          <a:spLocks/>
        </xdr:cNvSpPr>
      </xdr:nvSpPr>
      <xdr:spPr>
        <a:xfrm>
          <a:off x="2038350" y="14097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0</xdr:rowOff>
    </xdr:from>
    <xdr:to>
      <xdr:col>4</xdr:col>
      <xdr:colOff>371475</xdr:colOff>
      <xdr:row>16</xdr:row>
      <xdr:rowOff>9525</xdr:rowOff>
    </xdr:to>
    <xdr:sp>
      <xdr:nvSpPr>
        <xdr:cNvPr id="30" name="Line 33"/>
        <xdr:cNvSpPr>
          <a:spLocks/>
        </xdr:cNvSpPr>
      </xdr:nvSpPr>
      <xdr:spPr>
        <a:xfrm>
          <a:off x="2038350" y="230505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14</xdr:row>
      <xdr:rowOff>0</xdr:rowOff>
    </xdr:from>
    <xdr:to>
      <xdr:col>4</xdr:col>
      <xdr:colOff>485775</xdr:colOff>
      <xdr:row>14</xdr:row>
      <xdr:rowOff>0</xdr:rowOff>
    </xdr:to>
    <xdr:sp>
      <xdr:nvSpPr>
        <xdr:cNvPr id="31" name="Line 34"/>
        <xdr:cNvSpPr>
          <a:spLocks/>
        </xdr:cNvSpPr>
      </xdr:nvSpPr>
      <xdr:spPr>
        <a:xfrm flipH="1">
          <a:off x="1895475" y="23050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76200</xdr:rowOff>
    </xdr:from>
    <xdr:to>
      <xdr:col>4</xdr:col>
      <xdr:colOff>485775</xdr:colOff>
      <xdr:row>13</xdr:row>
      <xdr:rowOff>76200</xdr:rowOff>
    </xdr:to>
    <xdr:sp>
      <xdr:nvSpPr>
        <xdr:cNvPr id="32" name="Line 35"/>
        <xdr:cNvSpPr>
          <a:spLocks/>
        </xdr:cNvSpPr>
      </xdr:nvSpPr>
      <xdr:spPr>
        <a:xfrm flipH="1">
          <a:off x="1895475" y="22193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33" name="Line 36"/>
        <xdr:cNvSpPr>
          <a:spLocks/>
        </xdr:cNvSpPr>
      </xdr:nvSpPr>
      <xdr:spPr>
        <a:xfrm>
          <a:off x="1057275" y="1943100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114300</xdr:rowOff>
    </xdr:from>
    <xdr:to>
      <xdr:col>4</xdr:col>
      <xdr:colOff>361950</xdr:colOff>
      <xdr:row>11</xdr:row>
      <xdr:rowOff>114300</xdr:rowOff>
    </xdr:to>
    <xdr:sp>
      <xdr:nvSpPr>
        <xdr:cNvPr id="34" name="Line 37"/>
        <xdr:cNvSpPr>
          <a:spLocks/>
        </xdr:cNvSpPr>
      </xdr:nvSpPr>
      <xdr:spPr>
        <a:xfrm flipH="1">
          <a:off x="1771650" y="19335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19050</xdr:rowOff>
    </xdr:from>
    <xdr:to>
      <xdr:col>3</xdr:col>
      <xdr:colOff>600075</xdr:colOff>
      <xdr:row>12</xdr:row>
      <xdr:rowOff>104775</xdr:rowOff>
    </xdr:to>
    <xdr:sp>
      <xdr:nvSpPr>
        <xdr:cNvPr id="35" name="Line 38"/>
        <xdr:cNvSpPr>
          <a:spLocks/>
        </xdr:cNvSpPr>
      </xdr:nvSpPr>
      <xdr:spPr>
        <a:xfrm>
          <a:off x="1657350" y="1838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19050</xdr:rowOff>
    </xdr:from>
    <xdr:to>
      <xdr:col>4</xdr:col>
      <xdr:colOff>104775</xdr:colOff>
      <xdr:row>12</xdr:row>
      <xdr:rowOff>95250</xdr:rowOff>
    </xdr:to>
    <xdr:sp>
      <xdr:nvSpPr>
        <xdr:cNvPr id="36" name="Line 39"/>
        <xdr:cNvSpPr>
          <a:spLocks/>
        </xdr:cNvSpPr>
      </xdr:nvSpPr>
      <xdr:spPr>
        <a:xfrm>
          <a:off x="1771650" y="18383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3</xdr:col>
      <xdr:colOff>142875</xdr:colOff>
      <xdr:row>14</xdr:row>
      <xdr:rowOff>104775</xdr:rowOff>
    </xdr:to>
    <xdr:sp>
      <xdr:nvSpPr>
        <xdr:cNvPr id="37" name="Line 40"/>
        <xdr:cNvSpPr>
          <a:spLocks/>
        </xdr:cNvSpPr>
      </xdr:nvSpPr>
      <xdr:spPr>
        <a:xfrm>
          <a:off x="942975" y="2152650"/>
          <a:ext cx="2571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2</xdr:col>
      <xdr:colOff>342900</xdr:colOff>
      <xdr:row>13</xdr:row>
      <xdr:rowOff>57150</xdr:rowOff>
    </xdr:to>
    <xdr:sp>
      <xdr:nvSpPr>
        <xdr:cNvPr id="38" name="Line 41"/>
        <xdr:cNvSpPr>
          <a:spLocks/>
        </xdr:cNvSpPr>
      </xdr:nvSpPr>
      <xdr:spPr>
        <a:xfrm>
          <a:off x="942975" y="215265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13</xdr:row>
      <xdr:rowOff>9525</xdr:rowOff>
    </xdr:from>
    <xdr:to>
      <xdr:col>2</xdr:col>
      <xdr:colOff>400050</xdr:colOff>
      <xdr:row>13</xdr:row>
      <xdr:rowOff>9525</xdr:rowOff>
    </xdr:to>
    <xdr:sp>
      <xdr:nvSpPr>
        <xdr:cNvPr id="39" name="Line 42"/>
        <xdr:cNvSpPr>
          <a:spLocks/>
        </xdr:cNvSpPr>
      </xdr:nvSpPr>
      <xdr:spPr>
        <a:xfrm>
          <a:off x="952500" y="215265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7</xdr:col>
      <xdr:colOff>466725</xdr:colOff>
      <xdr:row>7</xdr:row>
      <xdr:rowOff>0</xdr:rowOff>
    </xdr:to>
    <xdr:sp>
      <xdr:nvSpPr>
        <xdr:cNvPr id="40" name="Line 43"/>
        <xdr:cNvSpPr>
          <a:spLocks/>
        </xdr:cNvSpPr>
      </xdr:nvSpPr>
      <xdr:spPr>
        <a:xfrm>
          <a:off x="3505200" y="11715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0</xdr:rowOff>
    </xdr:from>
    <xdr:to>
      <xdr:col>7</xdr:col>
      <xdr:colOff>466725</xdr:colOff>
      <xdr:row>12</xdr:row>
      <xdr:rowOff>114300</xdr:rowOff>
    </xdr:to>
    <xdr:sp>
      <xdr:nvSpPr>
        <xdr:cNvPr id="41" name="Line 44"/>
        <xdr:cNvSpPr>
          <a:spLocks/>
        </xdr:cNvSpPr>
      </xdr:nvSpPr>
      <xdr:spPr>
        <a:xfrm>
          <a:off x="4314825" y="117157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13</xdr:row>
      <xdr:rowOff>38100</xdr:rowOff>
    </xdr:from>
    <xdr:to>
      <xdr:col>7</xdr:col>
      <xdr:colOff>466725</xdr:colOff>
      <xdr:row>16</xdr:row>
      <xdr:rowOff>0</xdr:rowOff>
    </xdr:to>
    <xdr:sp>
      <xdr:nvSpPr>
        <xdr:cNvPr id="42" name="Line 45"/>
        <xdr:cNvSpPr>
          <a:spLocks/>
        </xdr:cNvSpPr>
      </xdr:nvSpPr>
      <xdr:spPr>
        <a:xfrm>
          <a:off x="4314825" y="21812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114300</xdr:rowOff>
    </xdr:from>
    <xdr:to>
      <xdr:col>8</xdr:col>
      <xdr:colOff>0</xdr:colOff>
      <xdr:row>12</xdr:row>
      <xdr:rowOff>114300</xdr:rowOff>
    </xdr:to>
    <xdr:sp>
      <xdr:nvSpPr>
        <xdr:cNvPr id="43" name="Line 46"/>
        <xdr:cNvSpPr>
          <a:spLocks/>
        </xdr:cNvSpPr>
      </xdr:nvSpPr>
      <xdr:spPr>
        <a:xfrm flipH="1" flipV="1">
          <a:off x="4191000" y="20955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13</xdr:row>
      <xdr:rowOff>38100</xdr:rowOff>
    </xdr:from>
    <xdr:to>
      <xdr:col>8</xdr:col>
      <xdr:colOff>0</xdr:colOff>
      <xdr:row>13</xdr:row>
      <xdr:rowOff>38100</xdr:rowOff>
    </xdr:to>
    <xdr:sp>
      <xdr:nvSpPr>
        <xdr:cNvPr id="44" name="Line 47"/>
        <xdr:cNvSpPr>
          <a:spLocks/>
        </xdr:cNvSpPr>
      </xdr:nvSpPr>
      <xdr:spPr>
        <a:xfrm flipH="1">
          <a:off x="4171950" y="21812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76200</xdr:rowOff>
    </xdr:from>
    <xdr:to>
      <xdr:col>5</xdr:col>
      <xdr:colOff>104775</xdr:colOff>
      <xdr:row>11</xdr:row>
      <xdr:rowOff>66675</xdr:rowOff>
    </xdr:to>
    <xdr:sp>
      <xdr:nvSpPr>
        <xdr:cNvPr id="45" name="Line 48"/>
        <xdr:cNvSpPr>
          <a:spLocks/>
        </xdr:cNvSpPr>
      </xdr:nvSpPr>
      <xdr:spPr>
        <a:xfrm>
          <a:off x="2581275" y="140970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19050</xdr:rowOff>
    </xdr:from>
    <xdr:to>
      <xdr:col>5</xdr:col>
      <xdr:colOff>104775</xdr:colOff>
      <xdr:row>16</xdr:row>
      <xdr:rowOff>0</xdr:rowOff>
    </xdr:to>
    <xdr:sp>
      <xdr:nvSpPr>
        <xdr:cNvPr id="46" name="Line 49"/>
        <xdr:cNvSpPr>
          <a:spLocks/>
        </xdr:cNvSpPr>
      </xdr:nvSpPr>
      <xdr:spPr>
        <a:xfrm>
          <a:off x="2581275" y="2000250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57150</xdr:rowOff>
    </xdr:from>
    <xdr:to>
      <xdr:col>5</xdr:col>
      <xdr:colOff>228600</xdr:colOff>
      <xdr:row>11</xdr:row>
      <xdr:rowOff>57150</xdr:rowOff>
    </xdr:to>
    <xdr:sp>
      <xdr:nvSpPr>
        <xdr:cNvPr id="47" name="Line 50"/>
        <xdr:cNvSpPr>
          <a:spLocks/>
        </xdr:cNvSpPr>
      </xdr:nvSpPr>
      <xdr:spPr>
        <a:xfrm flipH="1" flipV="1">
          <a:off x="2495550" y="187642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0</xdr:rowOff>
    </xdr:from>
    <xdr:to>
      <xdr:col>5</xdr:col>
      <xdr:colOff>219075</xdr:colOff>
      <xdr:row>12</xdr:row>
      <xdr:rowOff>9525</xdr:rowOff>
    </xdr:to>
    <xdr:sp>
      <xdr:nvSpPr>
        <xdr:cNvPr id="48" name="Line 51"/>
        <xdr:cNvSpPr>
          <a:spLocks/>
        </xdr:cNvSpPr>
      </xdr:nvSpPr>
      <xdr:spPr>
        <a:xfrm flipH="1" flipV="1">
          <a:off x="2495550" y="1981200"/>
          <a:ext cx="2000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</xdr:rowOff>
    </xdr:from>
    <xdr:to>
      <xdr:col>6</xdr:col>
      <xdr:colOff>419100</xdr:colOff>
      <xdr:row>11</xdr:row>
      <xdr:rowOff>9525</xdr:rowOff>
    </xdr:to>
    <xdr:sp>
      <xdr:nvSpPr>
        <xdr:cNvPr id="49" name="Line 52"/>
        <xdr:cNvSpPr>
          <a:spLocks/>
        </xdr:cNvSpPr>
      </xdr:nvSpPr>
      <xdr:spPr>
        <a:xfrm flipH="1">
          <a:off x="3228975" y="18288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</xdr:rowOff>
    </xdr:from>
    <xdr:to>
      <xdr:col>6</xdr:col>
      <xdr:colOff>142875</xdr:colOff>
      <xdr:row>15</xdr:row>
      <xdr:rowOff>114300</xdr:rowOff>
    </xdr:to>
    <xdr:sp>
      <xdr:nvSpPr>
        <xdr:cNvPr id="50" name="Line 53"/>
        <xdr:cNvSpPr>
          <a:spLocks/>
        </xdr:cNvSpPr>
      </xdr:nvSpPr>
      <xdr:spPr>
        <a:xfrm>
          <a:off x="3228975" y="1828800"/>
          <a:ext cx="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123825</xdr:rowOff>
    </xdr:from>
    <xdr:to>
      <xdr:col>6</xdr:col>
      <xdr:colOff>247650</xdr:colOff>
      <xdr:row>15</xdr:row>
      <xdr:rowOff>123825</xdr:rowOff>
    </xdr:to>
    <xdr:sp>
      <xdr:nvSpPr>
        <xdr:cNvPr id="51" name="Line 54"/>
        <xdr:cNvSpPr>
          <a:spLocks/>
        </xdr:cNvSpPr>
      </xdr:nvSpPr>
      <xdr:spPr>
        <a:xfrm flipH="1">
          <a:off x="3143250" y="25908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209550</xdr:rowOff>
    </xdr:from>
    <xdr:to>
      <xdr:col>6</xdr:col>
      <xdr:colOff>247650</xdr:colOff>
      <xdr:row>15</xdr:row>
      <xdr:rowOff>209550</xdr:rowOff>
    </xdr:to>
    <xdr:sp>
      <xdr:nvSpPr>
        <xdr:cNvPr id="52" name="Line 55"/>
        <xdr:cNvSpPr>
          <a:spLocks/>
        </xdr:cNvSpPr>
      </xdr:nvSpPr>
      <xdr:spPr>
        <a:xfrm flipH="1">
          <a:off x="3143250" y="26765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15</xdr:row>
      <xdr:rowOff>209550</xdr:rowOff>
    </xdr:from>
    <xdr:to>
      <xdr:col>6</xdr:col>
      <xdr:colOff>142875</xdr:colOff>
      <xdr:row>16</xdr:row>
      <xdr:rowOff>0</xdr:rowOff>
    </xdr:to>
    <xdr:sp>
      <xdr:nvSpPr>
        <xdr:cNvPr id="53" name="Line 56"/>
        <xdr:cNvSpPr>
          <a:spLocks/>
        </xdr:cNvSpPr>
      </xdr:nvSpPr>
      <xdr:spPr>
        <a:xfrm>
          <a:off x="3228975" y="26765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7</xdr:row>
      <xdr:rowOff>0</xdr:rowOff>
    </xdr:from>
    <xdr:to>
      <xdr:col>6</xdr:col>
      <xdr:colOff>419100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2962275" y="1171575"/>
          <a:ext cx="5429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76200</xdr:rowOff>
    </xdr:from>
    <xdr:to>
      <xdr:col>6</xdr:col>
      <xdr:colOff>142875</xdr:colOff>
      <xdr:row>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28975" y="1247775"/>
          <a:ext cx="0" cy="361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</xdr:row>
      <xdr:rowOff>0</xdr:rowOff>
    </xdr:from>
    <xdr:to>
      <xdr:col>6</xdr:col>
      <xdr:colOff>419100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3228975" y="1495425"/>
          <a:ext cx="276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152400</xdr:rowOff>
    </xdr:from>
    <xdr:to>
      <xdr:col>6</xdr:col>
      <xdr:colOff>428625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3228975" y="1323975"/>
          <a:ext cx="285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76200</xdr:rowOff>
    </xdr:from>
    <xdr:to>
      <xdr:col>6</xdr:col>
      <xdr:colOff>142875</xdr:colOff>
      <xdr:row>8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2971800" y="1409700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</xdr:row>
      <xdr:rowOff>0</xdr:rowOff>
    </xdr:from>
    <xdr:to>
      <xdr:col>8</xdr:col>
      <xdr:colOff>209550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038475" y="200025"/>
          <a:ext cx="1600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8</xdr:col>
      <xdr:colOff>219075</xdr:colOff>
      <xdr:row>16</xdr:row>
      <xdr:rowOff>9525</xdr:rowOff>
    </xdr:to>
    <xdr:sp>
      <xdr:nvSpPr>
        <xdr:cNvPr id="7" name="Line 7"/>
        <xdr:cNvSpPr>
          <a:spLocks/>
        </xdr:cNvSpPr>
      </xdr:nvSpPr>
      <xdr:spPr>
        <a:xfrm>
          <a:off x="114300" y="2762250"/>
          <a:ext cx="45339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57150</xdr:rowOff>
    </xdr:from>
    <xdr:to>
      <xdr:col>3</xdr:col>
      <xdr:colOff>66675</xdr:colOff>
      <xdr:row>10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981075" y="1228725"/>
          <a:ext cx="14287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</xdr:row>
      <xdr:rowOff>114300</xdr:rowOff>
    </xdr:from>
    <xdr:to>
      <xdr:col>6</xdr:col>
      <xdr:colOff>485775</xdr:colOff>
      <xdr:row>15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438525" y="19335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85725</xdr:rowOff>
    </xdr:from>
    <xdr:to>
      <xdr:col>6</xdr:col>
      <xdr:colOff>485775</xdr:colOff>
      <xdr:row>5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3438525" y="4476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11</xdr:row>
      <xdr:rowOff>0</xdr:rowOff>
    </xdr:from>
    <xdr:to>
      <xdr:col>5</xdr:col>
      <xdr:colOff>457200</xdr:colOff>
      <xdr:row>14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2800350" y="18192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76200</xdr:rowOff>
    </xdr:from>
    <xdr:to>
      <xdr:col>5</xdr:col>
      <xdr:colOff>485775</xdr:colOff>
      <xdr:row>8</xdr:row>
      <xdr:rowOff>76200</xdr:rowOff>
    </xdr:to>
    <xdr:sp>
      <xdr:nvSpPr>
        <xdr:cNvPr id="12" name="Line 12"/>
        <xdr:cNvSpPr>
          <a:spLocks/>
        </xdr:cNvSpPr>
      </xdr:nvSpPr>
      <xdr:spPr>
        <a:xfrm flipH="1" flipV="1">
          <a:off x="2028825" y="140970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8</xdr:row>
      <xdr:rowOff>76200</xdr:rowOff>
    </xdr:from>
    <xdr:to>
      <xdr:col>5</xdr:col>
      <xdr:colOff>390525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867025" y="140970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47625</xdr:rowOff>
    </xdr:from>
    <xdr:to>
      <xdr:col>5</xdr:col>
      <xdr:colOff>381000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857500" y="235267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152400</xdr:rowOff>
    </xdr:from>
    <xdr:to>
      <xdr:col>6</xdr:col>
      <xdr:colOff>419100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505200" y="14859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9525</xdr:rowOff>
    </xdr:from>
    <xdr:to>
      <xdr:col>6</xdr:col>
      <xdr:colOff>428625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3514725" y="24765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133350</xdr:rowOff>
    </xdr:from>
    <xdr:to>
      <xdr:col>6</xdr:col>
      <xdr:colOff>419100</xdr:colOff>
      <xdr:row>7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3505200" y="9810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</xdr:row>
      <xdr:rowOff>9525</xdr:rowOff>
    </xdr:from>
    <xdr:to>
      <xdr:col>6</xdr:col>
      <xdr:colOff>419100</xdr:colOff>
      <xdr:row>2</xdr:row>
      <xdr:rowOff>85725</xdr:rowOff>
    </xdr:to>
    <xdr:sp>
      <xdr:nvSpPr>
        <xdr:cNvPr id="18" name="Line 18"/>
        <xdr:cNvSpPr>
          <a:spLocks/>
        </xdr:cNvSpPr>
      </xdr:nvSpPr>
      <xdr:spPr>
        <a:xfrm flipH="1" flipV="1">
          <a:off x="3505200" y="2095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57150</xdr:rowOff>
    </xdr:from>
    <xdr:to>
      <xdr:col>6</xdr:col>
      <xdr:colOff>419100</xdr:colOff>
      <xdr:row>6</xdr:row>
      <xdr:rowOff>57150</xdr:rowOff>
    </xdr:to>
    <xdr:sp>
      <xdr:nvSpPr>
        <xdr:cNvPr id="19" name="Line 19"/>
        <xdr:cNvSpPr>
          <a:spLocks/>
        </xdr:cNvSpPr>
      </xdr:nvSpPr>
      <xdr:spPr>
        <a:xfrm flipH="1">
          <a:off x="1057275" y="1066800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6</xdr:row>
      <xdr:rowOff>66675</xdr:rowOff>
    </xdr:from>
    <xdr:to>
      <xdr:col>3</xdr:col>
      <xdr:colOff>381000</xdr:colOff>
      <xdr:row>8</xdr:row>
      <xdr:rowOff>95250</xdr:rowOff>
    </xdr:to>
    <xdr:sp>
      <xdr:nvSpPr>
        <xdr:cNvPr id="20" name="Line 20"/>
        <xdr:cNvSpPr>
          <a:spLocks/>
        </xdr:cNvSpPr>
      </xdr:nvSpPr>
      <xdr:spPr>
        <a:xfrm flipH="1">
          <a:off x="1438275" y="10763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</xdr:row>
      <xdr:rowOff>47625</xdr:rowOff>
    </xdr:from>
    <xdr:to>
      <xdr:col>3</xdr:col>
      <xdr:colOff>371475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0" y="154305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8</xdr:row>
      <xdr:rowOff>104775</xdr:rowOff>
    </xdr:from>
    <xdr:to>
      <xdr:col>3</xdr:col>
      <xdr:colOff>485775</xdr:colOff>
      <xdr:row>8</xdr:row>
      <xdr:rowOff>104775</xdr:rowOff>
    </xdr:to>
    <xdr:sp>
      <xdr:nvSpPr>
        <xdr:cNvPr id="22" name="Line 22"/>
        <xdr:cNvSpPr>
          <a:spLocks/>
        </xdr:cNvSpPr>
      </xdr:nvSpPr>
      <xdr:spPr>
        <a:xfrm flipH="1">
          <a:off x="1285875" y="14382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38100</xdr:rowOff>
    </xdr:from>
    <xdr:to>
      <xdr:col>3</xdr:col>
      <xdr:colOff>476250</xdr:colOff>
      <xdr:row>9</xdr:row>
      <xdr:rowOff>38100</xdr:rowOff>
    </xdr:to>
    <xdr:sp>
      <xdr:nvSpPr>
        <xdr:cNvPr id="23" name="Line 23"/>
        <xdr:cNvSpPr>
          <a:spLocks/>
        </xdr:cNvSpPr>
      </xdr:nvSpPr>
      <xdr:spPr>
        <a:xfrm flipH="1">
          <a:off x="1285875" y="15335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66675</xdr:rowOff>
    </xdr:from>
    <xdr:to>
      <xdr:col>2</xdr:col>
      <xdr:colOff>457200</xdr:colOff>
      <xdr:row>7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1057275" y="10763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104775</xdr:rowOff>
    </xdr:from>
    <xdr:to>
      <xdr:col>2</xdr:col>
      <xdr:colOff>457200</xdr:colOff>
      <xdr:row>13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057275" y="176212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9525</xdr:rowOff>
    </xdr:from>
    <xdr:to>
      <xdr:col>2</xdr:col>
      <xdr:colOff>457200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>
          <a:off x="1057275" y="23145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14</xdr:row>
      <xdr:rowOff>9525</xdr:rowOff>
    </xdr:from>
    <xdr:to>
      <xdr:col>3</xdr:col>
      <xdr:colOff>114300</xdr:colOff>
      <xdr:row>14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2500" y="23145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95250</xdr:rowOff>
    </xdr:from>
    <xdr:to>
      <xdr:col>3</xdr:col>
      <xdr:colOff>95250</xdr:colOff>
      <xdr:row>13</xdr:row>
      <xdr:rowOff>95250</xdr:rowOff>
    </xdr:to>
    <xdr:sp>
      <xdr:nvSpPr>
        <xdr:cNvPr id="28" name="Line 28"/>
        <xdr:cNvSpPr>
          <a:spLocks/>
        </xdr:cNvSpPr>
      </xdr:nvSpPr>
      <xdr:spPr>
        <a:xfrm flipH="1" flipV="1">
          <a:off x="942975" y="22383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76200</xdr:rowOff>
    </xdr:from>
    <xdr:to>
      <xdr:col>4</xdr:col>
      <xdr:colOff>371475</xdr:colOff>
      <xdr:row>13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2038350" y="14097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0</xdr:rowOff>
    </xdr:from>
    <xdr:to>
      <xdr:col>4</xdr:col>
      <xdr:colOff>371475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>
          <a:off x="2038350" y="230505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14</xdr:row>
      <xdr:rowOff>0</xdr:rowOff>
    </xdr:from>
    <xdr:to>
      <xdr:col>4</xdr:col>
      <xdr:colOff>485775</xdr:colOff>
      <xdr:row>14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1895475" y="23050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76200</xdr:rowOff>
    </xdr:from>
    <xdr:to>
      <xdr:col>4</xdr:col>
      <xdr:colOff>485775</xdr:colOff>
      <xdr:row>13</xdr:row>
      <xdr:rowOff>76200</xdr:rowOff>
    </xdr:to>
    <xdr:sp>
      <xdr:nvSpPr>
        <xdr:cNvPr id="32" name="Line 32"/>
        <xdr:cNvSpPr>
          <a:spLocks/>
        </xdr:cNvSpPr>
      </xdr:nvSpPr>
      <xdr:spPr>
        <a:xfrm flipH="1">
          <a:off x="1895475" y="22193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1057275" y="1943100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114300</xdr:rowOff>
    </xdr:from>
    <xdr:to>
      <xdr:col>4</xdr:col>
      <xdr:colOff>361950</xdr:colOff>
      <xdr:row>11</xdr:row>
      <xdr:rowOff>114300</xdr:rowOff>
    </xdr:to>
    <xdr:sp>
      <xdr:nvSpPr>
        <xdr:cNvPr id="34" name="Line 34"/>
        <xdr:cNvSpPr>
          <a:spLocks/>
        </xdr:cNvSpPr>
      </xdr:nvSpPr>
      <xdr:spPr>
        <a:xfrm flipH="1">
          <a:off x="1771650" y="19335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19050</xdr:rowOff>
    </xdr:from>
    <xdr:to>
      <xdr:col>3</xdr:col>
      <xdr:colOff>600075</xdr:colOff>
      <xdr:row>12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1657350" y="1838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19050</xdr:rowOff>
    </xdr:from>
    <xdr:to>
      <xdr:col>4</xdr:col>
      <xdr:colOff>104775</xdr:colOff>
      <xdr:row>12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1771650" y="18383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3</xdr:col>
      <xdr:colOff>142875</xdr:colOff>
      <xdr:row>14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942975" y="2152650"/>
          <a:ext cx="2571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2</xdr:col>
      <xdr:colOff>342900</xdr:colOff>
      <xdr:row>13</xdr:row>
      <xdr:rowOff>57150</xdr:rowOff>
    </xdr:to>
    <xdr:sp>
      <xdr:nvSpPr>
        <xdr:cNvPr id="38" name="Line 38"/>
        <xdr:cNvSpPr>
          <a:spLocks/>
        </xdr:cNvSpPr>
      </xdr:nvSpPr>
      <xdr:spPr>
        <a:xfrm>
          <a:off x="942975" y="215265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13</xdr:row>
      <xdr:rowOff>9525</xdr:rowOff>
    </xdr:from>
    <xdr:to>
      <xdr:col>2</xdr:col>
      <xdr:colOff>400050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>
          <a:off x="952500" y="215265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7</xdr:col>
      <xdr:colOff>466725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3505200" y="11715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0</xdr:rowOff>
    </xdr:from>
    <xdr:to>
      <xdr:col>7</xdr:col>
      <xdr:colOff>466725</xdr:colOff>
      <xdr:row>12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4295775" y="117157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13</xdr:row>
      <xdr:rowOff>38100</xdr:rowOff>
    </xdr:from>
    <xdr:to>
      <xdr:col>7</xdr:col>
      <xdr:colOff>466725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4295775" y="21812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114300</xdr:rowOff>
    </xdr:from>
    <xdr:to>
      <xdr:col>8</xdr:col>
      <xdr:colOff>0</xdr:colOff>
      <xdr:row>12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4171950" y="20955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13</xdr:row>
      <xdr:rowOff>38100</xdr:rowOff>
    </xdr:from>
    <xdr:to>
      <xdr:col>8</xdr:col>
      <xdr:colOff>0</xdr:colOff>
      <xdr:row>13</xdr:row>
      <xdr:rowOff>38100</xdr:rowOff>
    </xdr:to>
    <xdr:sp>
      <xdr:nvSpPr>
        <xdr:cNvPr id="44" name="Line 44"/>
        <xdr:cNvSpPr>
          <a:spLocks/>
        </xdr:cNvSpPr>
      </xdr:nvSpPr>
      <xdr:spPr>
        <a:xfrm flipH="1">
          <a:off x="4152900" y="21812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76200</xdr:rowOff>
    </xdr:from>
    <xdr:to>
      <xdr:col>5</xdr:col>
      <xdr:colOff>104775</xdr:colOff>
      <xdr:row>11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2581275" y="140970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19050</xdr:rowOff>
    </xdr:from>
    <xdr:to>
      <xdr:col>5</xdr:col>
      <xdr:colOff>104775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2581275" y="2000250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209550</xdr:colOff>
      <xdr:row>11</xdr:row>
      <xdr:rowOff>66675</xdr:rowOff>
    </xdr:to>
    <xdr:sp>
      <xdr:nvSpPr>
        <xdr:cNvPr id="47" name="Line 47"/>
        <xdr:cNvSpPr>
          <a:spLocks/>
        </xdr:cNvSpPr>
      </xdr:nvSpPr>
      <xdr:spPr>
        <a:xfrm flipH="1" flipV="1">
          <a:off x="2476500" y="18859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9525</xdr:rowOff>
    </xdr:from>
    <xdr:to>
      <xdr:col>5</xdr:col>
      <xdr:colOff>209550</xdr:colOff>
      <xdr:row>12</xdr:row>
      <xdr:rowOff>9525</xdr:rowOff>
    </xdr:to>
    <xdr:sp>
      <xdr:nvSpPr>
        <xdr:cNvPr id="48" name="Line 48"/>
        <xdr:cNvSpPr>
          <a:spLocks/>
        </xdr:cNvSpPr>
      </xdr:nvSpPr>
      <xdr:spPr>
        <a:xfrm flipH="1" flipV="1">
          <a:off x="2466975" y="1990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</xdr:rowOff>
    </xdr:from>
    <xdr:to>
      <xdr:col>6</xdr:col>
      <xdr:colOff>419100</xdr:colOff>
      <xdr:row>11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228975" y="18288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</xdr:rowOff>
    </xdr:from>
    <xdr:to>
      <xdr:col>6</xdr:col>
      <xdr:colOff>142875</xdr:colOff>
      <xdr:row>15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228975" y="1828800"/>
          <a:ext cx="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123825</xdr:rowOff>
    </xdr:from>
    <xdr:to>
      <xdr:col>6</xdr:col>
      <xdr:colOff>247650</xdr:colOff>
      <xdr:row>15</xdr:row>
      <xdr:rowOff>123825</xdr:rowOff>
    </xdr:to>
    <xdr:sp>
      <xdr:nvSpPr>
        <xdr:cNvPr id="51" name="Line 51"/>
        <xdr:cNvSpPr>
          <a:spLocks/>
        </xdr:cNvSpPr>
      </xdr:nvSpPr>
      <xdr:spPr>
        <a:xfrm flipH="1">
          <a:off x="3143250" y="25908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209550</xdr:rowOff>
    </xdr:from>
    <xdr:to>
      <xdr:col>6</xdr:col>
      <xdr:colOff>247650</xdr:colOff>
      <xdr:row>15</xdr:row>
      <xdr:rowOff>209550</xdr:rowOff>
    </xdr:to>
    <xdr:sp>
      <xdr:nvSpPr>
        <xdr:cNvPr id="52" name="Line 52"/>
        <xdr:cNvSpPr>
          <a:spLocks/>
        </xdr:cNvSpPr>
      </xdr:nvSpPr>
      <xdr:spPr>
        <a:xfrm flipH="1">
          <a:off x="3143250" y="26765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15</xdr:row>
      <xdr:rowOff>209550</xdr:rowOff>
    </xdr:from>
    <xdr:to>
      <xdr:col>6</xdr:col>
      <xdr:colOff>142875</xdr:colOff>
      <xdr:row>16</xdr:row>
      <xdr:rowOff>0</xdr:rowOff>
    </xdr:to>
    <xdr:sp>
      <xdr:nvSpPr>
        <xdr:cNvPr id="53" name="Line 53"/>
        <xdr:cNvSpPr>
          <a:spLocks/>
        </xdr:cNvSpPr>
      </xdr:nvSpPr>
      <xdr:spPr>
        <a:xfrm>
          <a:off x="3228975" y="26765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7</xdr:row>
      <xdr:rowOff>0</xdr:rowOff>
    </xdr:from>
    <xdr:to>
      <xdr:col>6</xdr:col>
      <xdr:colOff>419100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2962275" y="1171575"/>
          <a:ext cx="5429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76200</xdr:rowOff>
    </xdr:from>
    <xdr:to>
      <xdr:col>6</xdr:col>
      <xdr:colOff>142875</xdr:colOff>
      <xdr:row>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28975" y="1247775"/>
          <a:ext cx="0" cy="361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</xdr:row>
      <xdr:rowOff>0</xdr:rowOff>
    </xdr:from>
    <xdr:to>
      <xdr:col>6</xdr:col>
      <xdr:colOff>419100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3228975" y="1495425"/>
          <a:ext cx="276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152400</xdr:rowOff>
    </xdr:from>
    <xdr:to>
      <xdr:col>6</xdr:col>
      <xdr:colOff>428625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1323975"/>
          <a:ext cx="2762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76200</xdr:rowOff>
    </xdr:from>
    <xdr:to>
      <xdr:col>6</xdr:col>
      <xdr:colOff>142875</xdr:colOff>
      <xdr:row>8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2971800" y="1409700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</xdr:row>
      <xdr:rowOff>0</xdr:rowOff>
    </xdr:from>
    <xdr:to>
      <xdr:col>8</xdr:col>
      <xdr:colOff>209550</xdr:colOff>
      <xdr:row>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3038475" y="200025"/>
          <a:ext cx="15716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0</xdr:rowOff>
    </xdr:from>
    <xdr:to>
      <xdr:col>8</xdr:col>
      <xdr:colOff>219075</xdr:colOff>
      <xdr:row>16</xdr:row>
      <xdr:rowOff>9525</xdr:rowOff>
    </xdr:to>
    <xdr:sp>
      <xdr:nvSpPr>
        <xdr:cNvPr id="7" name="Line 7"/>
        <xdr:cNvSpPr>
          <a:spLocks/>
        </xdr:cNvSpPr>
      </xdr:nvSpPr>
      <xdr:spPr>
        <a:xfrm>
          <a:off x="114300" y="2762250"/>
          <a:ext cx="45053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57150</xdr:rowOff>
    </xdr:from>
    <xdr:to>
      <xdr:col>3</xdr:col>
      <xdr:colOff>66675</xdr:colOff>
      <xdr:row>10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981075" y="1228725"/>
          <a:ext cx="14287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</xdr:row>
      <xdr:rowOff>114300</xdr:rowOff>
    </xdr:from>
    <xdr:to>
      <xdr:col>6</xdr:col>
      <xdr:colOff>485775</xdr:colOff>
      <xdr:row>15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438525" y="19335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85725</xdr:rowOff>
    </xdr:from>
    <xdr:to>
      <xdr:col>6</xdr:col>
      <xdr:colOff>485775</xdr:colOff>
      <xdr:row>5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3438525" y="4476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11</xdr:row>
      <xdr:rowOff>0</xdr:rowOff>
    </xdr:from>
    <xdr:to>
      <xdr:col>5</xdr:col>
      <xdr:colOff>457200</xdr:colOff>
      <xdr:row>14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2800350" y="1819275"/>
          <a:ext cx="1333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76200</xdr:rowOff>
    </xdr:from>
    <xdr:to>
      <xdr:col>5</xdr:col>
      <xdr:colOff>485775</xdr:colOff>
      <xdr:row>8</xdr:row>
      <xdr:rowOff>76200</xdr:rowOff>
    </xdr:to>
    <xdr:sp>
      <xdr:nvSpPr>
        <xdr:cNvPr id="12" name="Line 12"/>
        <xdr:cNvSpPr>
          <a:spLocks/>
        </xdr:cNvSpPr>
      </xdr:nvSpPr>
      <xdr:spPr>
        <a:xfrm flipH="1" flipV="1">
          <a:off x="2028825" y="140970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8</xdr:row>
      <xdr:rowOff>76200</xdr:rowOff>
    </xdr:from>
    <xdr:to>
      <xdr:col>5</xdr:col>
      <xdr:colOff>390525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867025" y="140970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47625</xdr:rowOff>
    </xdr:from>
    <xdr:to>
      <xdr:col>5</xdr:col>
      <xdr:colOff>381000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857500" y="235267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152400</xdr:rowOff>
    </xdr:from>
    <xdr:to>
      <xdr:col>6</xdr:col>
      <xdr:colOff>419100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505200" y="14859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9525</xdr:rowOff>
    </xdr:from>
    <xdr:to>
      <xdr:col>6</xdr:col>
      <xdr:colOff>428625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3514725" y="24765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133350</xdr:rowOff>
    </xdr:from>
    <xdr:to>
      <xdr:col>6</xdr:col>
      <xdr:colOff>419100</xdr:colOff>
      <xdr:row>7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3505200" y="9810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</xdr:row>
      <xdr:rowOff>19050</xdr:rowOff>
    </xdr:from>
    <xdr:to>
      <xdr:col>6</xdr:col>
      <xdr:colOff>419100</xdr:colOff>
      <xdr:row>2</xdr:row>
      <xdr:rowOff>85725</xdr:rowOff>
    </xdr:to>
    <xdr:sp>
      <xdr:nvSpPr>
        <xdr:cNvPr id="18" name="Line 18"/>
        <xdr:cNvSpPr>
          <a:spLocks/>
        </xdr:cNvSpPr>
      </xdr:nvSpPr>
      <xdr:spPr>
        <a:xfrm flipV="1">
          <a:off x="3505200" y="2190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57150</xdr:rowOff>
    </xdr:from>
    <xdr:to>
      <xdr:col>6</xdr:col>
      <xdr:colOff>419100</xdr:colOff>
      <xdr:row>6</xdr:row>
      <xdr:rowOff>57150</xdr:rowOff>
    </xdr:to>
    <xdr:sp>
      <xdr:nvSpPr>
        <xdr:cNvPr id="19" name="Line 19"/>
        <xdr:cNvSpPr>
          <a:spLocks/>
        </xdr:cNvSpPr>
      </xdr:nvSpPr>
      <xdr:spPr>
        <a:xfrm flipH="1">
          <a:off x="1057275" y="1066800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6</xdr:row>
      <xdr:rowOff>66675</xdr:rowOff>
    </xdr:from>
    <xdr:to>
      <xdr:col>3</xdr:col>
      <xdr:colOff>381000</xdr:colOff>
      <xdr:row>8</xdr:row>
      <xdr:rowOff>95250</xdr:rowOff>
    </xdr:to>
    <xdr:sp>
      <xdr:nvSpPr>
        <xdr:cNvPr id="20" name="Line 20"/>
        <xdr:cNvSpPr>
          <a:spLocks/>
        </xdr:cNvSpPr>
      </xdr:nvSpPr>
      <xdr:spPr>
        <a:xfrm flipH="1">
          <a:off x="1438275" y="107632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</xdr:row>
      <xdr:rowOff>47625</xdr:rowOff>
    </xdr:from>
    <xdr:to>
      <xdr:col>3</xdr:col>
      <xdr:colOff>371475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0" y="1543050"/>
          <a:ext cx="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8</xdr:row>
      <xdr:rowOff>104775</xdr:rowOff>
    </xdr:from>
    <xdr:to>
      <xdr:col>3</xdr:col>
      <xdr:colOff>485775</xdr:colOff>
      <xdr:row>8</xdr:row>
      <xdr:rowOff>104775</xdr:rowOff>
    </xdr:to>
    <xdr:sp>
      <xdr:nvSpPr>
        <xdr:cNvPr id="22" name="Line 22"/>
        <xdr:cNvSpPr>
          <a:spLocks/>
        </xdr:cNvSpPr>
      </xdr:nvSpPr>
      <xdr:spPr>
        <a:xfrm flipH="1">
          <a:off x="1285875" y="14382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38100</xdr:rowOff>
    </xdr:from>
    <xdr:to>
      <xdr:col>3</xdr:col>
      <xdr:colOff>476250</xdr:colOff>
      <xdr:row>9</xdr:row>
      <xdr:rowOff>38100</xdr:rowOff>
    </xdr:to>
    <xdr:sp>
      <xdr:nvSpPr>
        <xdr:cNvPr id="23" name="Line 23"/>
        <xdr:cNvSpPr>
          <a:spLocks/>
        </xdr:cNvSpPr>
      </xdr:nvSpPr>
      <xdr:spPr>
        <a:xfrm flipH="1">
          <a:off x="1285875" y="15335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66675</xdr:rowOff>
    </xdr:from>
    <xdr:to>
      <xdr:col>2</xdr:col>
      <xdr:colOff>457200</xdr:colOff>
      <xdr:row>7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1057275" y="10763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104775</xdr:rowOff>
    </xdr:from>
    <xdr:to>
      <xdr:col>2</xdr:col>
      <xdr:colOff>457200</xdr:colOff>
      <xdr:row>13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057275" y="176212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9525</xdr:rowOff>
    </xdr:from>
    <xdr:to>
      <xdr:col>2</xdr:col>
      <xdr:colOff>457200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>
          <a:off x="1057275" y="23145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14</xdr:row>
      <xdr:rowOff>9525</xdr:rowOff>
    </xdr:from>
    <xdr:to>
      <xdr:col>3</xdr:col>
      <xdr:colOff>114300</xdr:colOff>
      <xdr:row>14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2500" y="23145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95250</xdr:rowOff>
    </xdr:from>
    <xdr:to>
      <xdr:col>3</xdr:col>
      <xdr:colOff>95250</xdr:colOff>
      <xdr:row>13</xdr:row>
      <xdr:rowOff>95250</xdr:rowOff>
    </xdr:to>
    <xdr:sp>
      <xdr:nvSpPr>
        <xdr:cNvPr id="28" name="Line 28"/>
        <xdr:cNvSpPr>
          <a:spLocks/>
        </xdr:cNvSpPr>
      </xdr:nvSpPr>
      <xdr:spPr>
        <a:xfrm flipH="1" flipV="1">
          <a:off x="942975" y="22383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76200</xdr:rowOff>
    </xdr:from>
    <xdr:to>
      <xdr:col>4</xdr:col>
      <xdr:colOff>371475</xdr:colOff>
      <xdr:row>13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2038350" y="14097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0</xdr:rowOff>
    </xdr:from>
    <xdr:to>
      <xdr:col>4</xdr:col>
      <xdr:colOff>371475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>
          <a:off x="2038350" y="2305050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14</xdr:row>
      <xdr:rowOff>0</xdr:rowOff>
    </xdr:from>
    <xdr:to>
      <xdr:col>4</xdr:col>
      <xdr:colOff>485775</xdr:colOff>
      <xdr:row>14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1895475" y="23050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76200</xdr:rowOff>
    </xdr:from>
    <xdr:to>
      <xdr:col>4</xdr:col>
      <xdr:colOff>485775</xdr:colOff>
      <xdr:row>13</xdr:row>
      <xdr:rowOff>76200</xdr:rowOff>
    </xdr:to>
    <xdr:sp>
      <xdr:nvSpPr>
        <xdr:cNvPr id="32" name="Line 32"/>
        <xdr:cNvSpPr>
          <a:spLocks/>
        </xdr:cNvSpPr>
      </xdr:nvSpPr>
      <xdr:spPr>
        <a:xfrm flipH="1">
          <a:off x="1895475" y="22193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1057275" y="1943100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114300</xdr:rowOff>
    </xdr:from>
    <xdr:to>
      <xdr:col>4</xdr:col>
      <xdr:colOff>361950</xdr:colOff>
      <xdr:row>11</xdr:row>
      <xdr:rowOff>114300</xdr:rowOff>
    </xdr:to>
    <xdr:sp>
      <xdr:nvSpPr>
        <xdr:cNvPr id="34" name="Line 34"/>
        <xdr:cNvSpPr>
          <a:spLocks/>
        </xdr:cNvSpPr>
      </xdr:nvSpPr>
      <xdr:spPr>
        <a:xfrm flipH="1">
          <a:off x="1771650" y="19335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19050</xdr:rowOff>
    </xdr:from>
    <xdr:to>
      <xdr:col>3</xdr:col>
      <xdr:colOff>600075</xdr:colOff>
      <xdr:row>12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1657350" y="18383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19050</xdr:rowOff>
    </xdr:from>
    <xdr:to>
      <xdr:col>4</xdr:col>
      <xdr:colOff>104775</xdr:colOff>
      <xdr:row>12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1771650" y="18383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3</xdr:col>
      <xdr:colOff>142875</xdr:colOff>
      <xdr:row>14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942975" y="2152650"/>
          <a:ext cx="2571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2</xdr:col>
      <xdr:colOff>342900</xdr:colOff>
      <xdr:row>13</xdr:row>
      <xdr:rowOff>57150</xdr:rowOff>
    </xdr:to>
    <xdr:sp>
      <xdr:nvSpPr>
        <xdr:cNvPr id="38" name="Line 38"/>
        <xdr:cNvSpPr>
          <a:spLocks/>
        </xdr:cNvSpPr>
      </xdr:nvSpPr>
      <xdr:spPr>
        <a:xfrm>
          <a:off x="942975" y="215265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13</xdr:row>
      <xdr:rowOff>9525</xdr:rowOff>
    </xdr:from>
    <xdr:to>
      <xdr:col>2</xdr:col>
      <xdr:colOff>400050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>
          <a:off x="952500" y="215265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7</xdr:col>
      <xdr:colOff>466725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3505200" y="11715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0</xdr:rowOff>
    </xdr:from>
    <xdr:to>
      <xdr:col>7</xdr:col>
      <xdr:colOff>466725</xdr:colOff>
      <xdr:row>12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4305300" y="117157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13</xdr:row>
      <xdr:rowOff>38100</xdr:rowOff>
    </xdr:from>
    <xdr:to>
      <xdr:col>7</xdr:col>
      <xdr:colOff>466725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4305300" y="21812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114300</xdr:rowOff>
    </xdr:from>
    <xdr:to>
      <xdr:col>8</xdr:col>
      <xdr:colOff>0</xdr:colOff>
      <xdr:row>12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4181475" y="20955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13</xdr:row>
      <xdr:rowOff>38100</xdr:rowOff>
    </xdr:from>
    <xdr:to>
      <xdr:col>8</xdr:col>
      <xdr:colOff>0</xdr:colOff>
      <xdr:row>13</xdr:row>
      <xdr:rowOff>38100</xdr:rowOff>
    </xdr:to>
    <xdr:sp>
      <xdr:nvSpPr>
        <xdr:cNvPr id="44" name="Line 44"/>
        <xdr:cNvSpPr>
          <a:spLocks/>
        </xdr:cNvSpPr>
      </xdr:nvSpPr>
      <xdr:spPr>
        <a:xfrm flipH="1">
          <a:off x="4162425" y="2181225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76200</xdr:rowOff>
    </xdr:from>
    <xdr:to>
      <xdr:col>5</xdr:col>
      <xdr:colOff>104775</xdr:colOff>
      <xdr:row>11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2581275" y="140970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19050</xdr:rowOff>
    </xdr:from>
    <xdr:to>
      <xdr:col>5</xdr:col>
      <xdr:colOff>104775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2581275" y="2000250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57150</xdr:rowOff>
    </xdr:from>
    <xdr:to>
      <xdr:col>5</xdr:col>
      <xdr:colOff>228600</xdr:colOff>
      <xdr:row>11</xdr:row>
      <xdr:rowOff>57150</xdr:rowOff>
    </xdr:to>
    <xdr:sp>
      <xdr:nvSpPr>
        <xdr:cNvPr id="47" name="Line 47"/>
        <xdr:cNvSpPr>
          <a:spLocks/>
        </xdr:cNvSpPr>
      </xdr:nvSpPr>
      <xdr:spPr>
        <a:xfrm flipH="1" flipV="1">
          <a:off x="2495550" y="187642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0</xdr:rowOff>
    </xdr:from>
    <xdr:to>
      <xdr:col>5</xdr:col>
      <xdr:colOff>219075</xdr:colOff>
      <xdr:row>12</xdr:row>
      <xdr:rowOff>9525</xdr:rowOff>
    </xdr:to>
    <xdr:sp>
      <xdr:nvSpPr>
        <xdr:cNvPr id="48" name="Line 48"/>
        <xdr:cNvSpPr>
          <a:spLocks/>
        </xdr:cNvSpPr>
      </xdr:nvSpPr>
      <xdr:spPr>
        <a:xfrm flipH="1" flipV="1">
          <a:off x="2495550" y="1981200"/>
          <a:ext cx="2000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</xdr:rowOff>
    </xdr:from>
    <xdr:to>
      <xdr:col>6</xdr:col>
      <xdr:colOff>419100</xdr:colOff>
      <xdr:row>11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228975" y="18288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</xdr:rowOff>
    </xdr:from>
    <xdr:to>
      <xdr:col>6</xdr:col>
      <xdr:colOff>142875</xdr:colOff>
      <xdr:row>15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228975" y="1828800"/>
          <a:ext cx="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123825</xdr:rowOff>
    </xdr:from>
    <xdr:to>
      <xdr:col>6</xdr:col>
      <xdr:colOff>247650</xdr:colOff>
      <xdr:row>15</xdr:row>
      <xdr:rowOff>123825</xdr:rowOff>
    </xdr:to>
    <xdr:sp>
      <xdr:nvSpPr>
        <xdr:cNvPr id="51" name="Line 51"/>
        <xdr:cNvSpPr>
          <a:spLocks/>
        </xdr:cNvSpPr>
      </xdr:nvSpPr>
      <xdr:spPr>
        <a:xfrm flipH="1">
          <a:off x="3143250" y="259080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209550</xdr:rowOff>
    </xdr:from>
    <xdr:to>
      <xdr:col>6</xdr:col>
      <xdr:colOff>247650</xdr:colOff>
      <xdr:row>15</xdr:row>
      <xdr:rowOff>209550</xdr:rowOff>
    </xdr:to>
    <xdr:sp>
      <xdr:nvSpPr>
        <xdr:cNvPr id="52" name="Line 52"/>
        <xdr:cNvSpPr>
          <a:spLocks/>
        </xdr:cNvSpPr>
      </xdr:nvSpPr>
      <xdr:spPr>
        <a:xfrm flipH="1">
          <a:off x="3143250" y="26765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15</xdr:row>
      <xdr:rowOff>209550</xdr:rowOff>
    </xdr:from>
    <xdr:to>
      <xdr:col>6</xdr:col>
      <xdr:colOff>142875</xdr:colOff>
      <xdr:row>16</xdr:row>
      <xdr:rowOff>0</xdr:rowOff>
    </xdr:to>
    <xdr:sp>
      <xdr:nvSpPr>
        <xdr:cNvPr id="53" name="Line 53"/>
        <xdr:cNvSpPr>
          <a:spLocks/>
        </xdr:cNvSpPr>
      </xdr:nvSpPr>
      <xdr:spPr>
        <a:xfrm>
          <a:off x="3228975" y="26765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25" sqref="C25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6.8515625" style="0" customWidth="1"/>
    <col min="5" max="5" width="12.140625" style="0" customWidth="1"/>
    <col min="7" max="7" width="11.421875" style="0" customWidth="1"/>
    <col min="9" max="9" width="9.7109375" style="0" customWidth="1"/>
    <col min="10" max="10" width="5.7109375" style="0" customWidth="1"/>
    <col min="11" max="11" width="4.140625" style="0" customWidth="1"/>
    <col min="12" max="12" width="4.28125" style="0" customWidth="1"/>
    <col min="13" max="13" width="3.28125" style="0" customWidth="1"/>
  </cols>
  <sheetData>
    <row r="1" ht="15.75">
      <c r="A1" s="8" t="s">
        <v>0</v>
      </c>
    </row>
    <row r="3" spans="1:11" ht="12.75">
      <c r="A3" t="s">
        <v>48</v>
      </c>
      <c r="I3" t="s">
        <v>1</v>
      </c>
      <c r="J3" s="2">
        <v>15</v>
      </c>
      <c r="K3" t="s">
        <v>2</v>
      </c>
    </row>
    <row r="4" spans="7:11" ht="12.75">
      <c r="G4" t="s">
        <v>3</v>
      </c>
      <c r="I4" t="s">
        <v>4</v>
      </c>
      <c r="J4" s="2">
        <v>52</v>
      </c>
      <c r="K4" t="s">
        <v>2</v>
      </c>
    </row>
    <row r="5" spans="2:11" ht="12.75">
      <c r="B5" t="s">
        <v>55</v>
      </c>
      <c r="G5" t="s">
        <v>5</v>
      </c>
      <c r="I5" t="s">
        <v>6</v>
      </c>
      <c r="J5" s="2">
        <v>330</v>
      </c>
      <c r="K5" t="s">
        <v>2</v>
      </c>
    </row>
    <row r="6" spans="8:11" ht="12.75">
      <c r="H6" t="s">
        <v>7</v>
      </c>
      <c r="I6">
        <v>7.5</v>
      </c>
      <c r="J6" s="4">
        <f>J5+I6</f>
        <v>337.5</v>
      </c>
      <c r="K6" t="s">
        <v>2</v>
      </c>
    </row>
    <row r="7" spans="9:11" ht="12.75">
      <c r="I7" t="s">
        <v>8</v>
      </c>
      <c r="J7" s="2">
        <v>47</v>
      </c>
      <c r="K7" t="s">
        <v>2</v>
      </c>
    </row>
    <row r="8" spans="9:11" ht="12.75">
      <c r="I8" t="s">
        <v>9</v>
      </c>
      <c r="J8" s="2">
        <v>470</v>
      </c>
      <c r="K8" t="s">
        <v>2</v>
      </c>
    </row>
    <row r="9" spans="3:11" ht="12.75">
      <c r="C9" t="s">
        <v>10</v>
      </c>
      <c r="E9" t="s">
        <v>6</v>
      </c>
      <c r="H9" t="s">
        <v>46</v>
      </c>
      <c r="I9" t="s">
        <v>11</v>
      </c>
      <c r="J9" s="2">
        <v>5</v>
      </c>
      <c r="K9" t="s">
        <v>2</v>
      </c>
    </row>
    <row r="10" spans="9:11" ht="12.75">
      <c r="I10" t="s">
        <v>12</v>
      </c>
      <c r="J10" s="2">
        <v>5</v>
      </c>
      <c r="K10" t="s">
        <v>2</v>
      </c>
    </row>
    <row r="11" spans="5:10" ht="12.75">
      <c r="E11" t="s">
        <v>13</v>
      </c>
      <c r="J11" s="2"/>
    </row>
    <row r="12" spans="8:11" ht="12.75">
      <c r="H12" t="s">
        <v>14</v>
      </c>
      <c r="I12" t="s">
        <v>10</v>
      </c>
      <c r="J12" s="2">
        <v>52</v>
      </c>
      <c r="K12" t="s">
        <v>15</v>
      </c>
    </row>
    <row r="13" ht="12.75">
      <c r="J13" s="2"/>
    </row>
    <row r="14" spans="9:11" ht="12.75" customHeight="1">
      <c r="I14" t="s">
        <v>16</v>
      </c>
      <c r="J14" s="2">
        <v>2.605</v>
      </c>
      <c r="K14" t="s">
        <v>17</v>
      </c>
    </row>
    <row r="15" spans="3:11" ht="12.75">
      <c r="C15" t="s">
        <v>18</v>
      </c>
      <c r="E15" t="s">
        <v>19</v>
      </c>
      <c r="I15" t="s">
        <v>20</v>
      </c>
      <c r="J15" s="2">
        <v>3.105</v>
      </c>
      <c r="K15" t="s">
        <v>17</v>
      </c>
    </row>
    <row r="16" ht="23.25" customHeight="1">
      <c r="F16" t="s">
        <v>21</v>
      </c>
    </row>
    <row r="17" ht="12.75">
      <c r="K17" s="1"/>
    </row>
    <row r="18" spans="2:13" ht="12.75">
      <c r="B18" s="4" t="s">
        <v>22</v>
      </c>
      <c r="C18" s="5">
        <f>J3+((J8+J9)*J7)/(J7+J8+J9)</f>
        <v>57.76819923371647</v>
      </c>
      <c r="D18" s="4"/>
      <c r="E18" s="4" t="s">
        <v>22</v>
      </c>
      <c r="F18" s="4">
        <f>(C18*C21)/(C18+C21)</f>
        <v>49.27167418607487</v>
      </c>
      <c r="G18" s="4" t="s">
        <v>2</v>
      </c>
      <c r="H18" s="4" t="s">
        <v>23</v>
      </c>
      <c r="I18" s="6">
        <f>(1/(2*3.142*SQRT(J12*10^-6*F18*10^-12)))/10^6</f>
        <v>3.1438621286513015</v>
      </c>
      <c r="J18" s="4" t="s">
        <v>17</v>
      </c>
      <c r="K18" s="4" t="s">
        <v>6</v>
      </c>
      <c r="L18" s="4"/>
      <c r="M18" s="4"/>
    </row>
    <row r="19" spans="2:13" ht="12.75">
      <c r="B19" s="4"/>
      <c r="C19" s="5"/>
      <c r="D19" s="4"/>
      <c r="E19" s="4" t="s">
        <v>24</v>
      </c>
      <c r="F19" s="4">
        <f>(C18*C22)/(C18+C22)</f>
        <v>49.43087728534507</v>
      </c>
      <c r="G19" s="4" t="s">
        <v>2</v>
      </c>
      <c r="H19" s="4" t="s">
        <v>25</v>
      </c>
      <c r="I19" s="6">
        <f>(1/(2*3.142*SQRT(J12*10^-6*F19*10^-12)))/10^6</f>
        <v>3.1387952931498657</v>
      </c>
      <c r="J19" s="4"/>
      <c r="K19" s="4" t="s">
        <v>26</v>
      </c>
      <c r="L19" s="4">
        <f>I6</f>
        <v>7.5</v>
      </c>
      <c r="M19" s="4" t="s">
        <v>2</v>
      </c>
    </row>
    <row r="20" spans="2:13" ht="12.75">
      <c r="B20" s="4" t="s">
        <v>27</v>
      </c>
      <c r="C20" s="5">
        <f>J4+((J8+J9)*J7)/(J7+J8+J9)</f>
        <v>94.76819923371647</v>
      </c>
      <c r="D20" s="4"/>
      <c r="E20" s="4" t="s">
        <v>28</v>
      </c>
      <c r="F20" s="4">
        <f>(C20*C21)/(C20+C21)</f>
        <v>73.87086061719096</v>
      </c>
      <c r="G20" s="4" t="s">
        <v>2</v>
      </c>
      <c r="H20" s="4"/>
      <c r="I20" s="4">
        <f>I18-I19</f>
        <v>0.005066835501435829</v>
      </c>
      <c r="J20" s="4"/>
      <c r="K20" s="4"/>
      <c r="L20" s="4"/>
      <c r="M20" s="4"/>
    </row>
    <row r="21" spans="2:13" ht="12.75" customHeight="1">
      <c r="B21" s="4" t="s">
        <v>29</v>
      </c>
      <c r="C21" s="4">
        <f>J5+J10</f>
        <v>335</v>
      </c>
      <c r="D21" s="4"/>
      <c r="E21" s="4" t="s">
        <v>30</v>
      </c>
      <c r="F21" s="4">
        <f>(C20*C22)/(C20+C22)</f>
        <v>74.22929061484136</v>
      </c>
      <c r="G21" s="4" t="s">
        <v>2</v>
      </c>
      <c r="H21" s="4" t="s">
        <v>31</v>
      </c>
      <c r="I21" s="6">
        <f>(1/(2*3.142*SQRT(J12*10^-6*F20*10^-12)))/10^6</f>
        <v>2.5675893904205656</v>
      </c>
      <c r="J21" s="4" t="s">
        <v>17</v>
      </c>
      <c r="K21" s="4" t="s">
        <v>6</v>
      </c>
      <c r="L21" s="4"/>
      <c r="M21" s="4"/>
    </row>
    <row r="22" spans="2:13" ht="12.75">
      <c r="B22" s="4" t="s">
        <v>32</v>
      </c>
      <c r="C22" s="4">
        <f>J6+J10</f>
        <v>342.5</v>
      </c>
      <c r="D22" s="4"/>
      <c r="E22" s="4"/>
      <c r="F22" s="4"/>
      <c r="G22" s="4"/>
      <c r="H22" s="4" t="s">
        <v>33</v>
      </c>
      <c r="I22" s="6">
        <f>(1/(2*3.142*SQRT(J12*10^-6*F21*10^-12)))/10^6</f>
        <v>2.5613828464585513</v>
      </c>
      <c r="J22" s="4"/>
      <c r="K22" s="4" t="s">
        <v>34</v>
      </c>
      <c r="L22" s="4"/>
      <c r="M22" s="4"/>
    </row>
    <row r="23" spans="2:13" ht="12.75">
      <c r="B23" s="4" t="s">
        <v>35</v>
      </c>
      <c r="C23" s="4">
        <f>J6/J4</f>
        <v>6.490384615384615</v>
      </c>
      <c r="D23" s="4"/>
      <c r="E23" s="4" t="s">
        <v>36</v>
      </c>
      <c r="F23" s="4">
        <f>(J8+J9)/J7</f>
        <v>10.106382978723405</v>
      </c>
      <c r="G23" s="4"/>
      <c r="H23" s="4"/>
      <c r="I23" s="4">
        <f>I21-I22</f>
        <v>0.006206543962014255</v>
      </c>
      <c r="J23" s="4"/>
      <c r="K23" s="4"/>
      <c r="L23" s="4"/>
      <c r="M23" s="4"/>
    </row>
    <row r="24" ht="12.75">
      <c r="C24" s="9"/>
    </row>
    <row r="25" spans="2:6" ht="12.75">
      <c r="B25" t="s">
        <v>37</v>
      </c>
      <c r="C25" s="3">
        <v>10000</v>
      </c>
      <c r="D25" t="s">
        <v>38</v>
      </c>
      <c r="E25" s="10">
        <f>1/(2*3.142*I21*10^6*C25*10^-12)</f>
        <v>6.197809897128121</v>
      </c>
      <c r="F25" t="s">
        <v>39</v>
      </c>
    </row>
    <row r="26" spans="5:6" ht="12.75">
      <c r="E26" s="10">
        <f>1/(2*3.142*I18*10^6*C25*10^-12)</f>
        <v>5.061745803253945</v>
      </c>
      <c r="F26" t="s">
        <v>40</v>
      </c>
    </row>
    <row r="27" ht="12.75">
      <c r="B27" t="s">
        <v>47</v>
      </c>
    </row>
    <row r="28" ht="12.75">
      <c r="B28" t="s">
        <v>49</v>
      </c>
    </row>
    <row r="29" ht="12.75">
      <c r="B29" t="s">
        <v>50</v>
      </c>
    </row>
    <row r="30" ht="12.75">
      <c r="B30" t="s">
        <v>56</v>
      </c>
    </row>
    <row r="31" ht="12.75">
      <c r="B31" t="s">
        <v>57</v>
      </c>
    </row>
    <row r="32" ht="12.75">
      <c r="B32" s="2" t="s">
        <v>51</v>
      </c>
    </row>
    <row r="33" ht="12.75">
      <c r="B33" s="4" t="s">
        <v>52</v>
      </c>
    </row>
  </sheetData>
  <printOptions gridLines="1"/>
  <pageMargins left="0.7480314960629921" right="0.5511811023622047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6.8515625" style="0" customWidth="1"/>
    <col min="5" max="5" width="12.140625" style="0" customWidth="1"/>
    <col min="7" max="7" width="11.140625" style="0" customWidth="1"/>
    <col min="8" max="8" width="9.00390625" style="0" customWidth="1"/>
    <col min="9" max="9" width="9.7109375" style="0" customWidth="1"/>
    <col min="10" max="10" width="5.8515625" style="0" customWidth="1"/>
    <col min="11" max="11" width="4.140625" style="0" customWidth="1"/>
    <col min="12" max="12" width="4.28125" style="0" customWidth="1"/>
    <col min="13" max="13" width="3.28125" style="0" customWidth="1"/>
  </cols>
  <sheetData>
    <row r="1" ht="15.75">
      <c r="A1" s="8" t="s">
        <v>0</v>
      </c>
    </row>
    <row r="3" spans="1:11" ht="12.75">
      <c r="A3" t="s">
        <v>48</v>
      </c>
      <c r="I3" t="s">
        <v>1</v>
      </c>
      <c r="J3" s="2">
        <v>57</v>
      </c>
      <c r="K3" t="s">
        <v>2</v>
      </c>
    </row>
    <row r="4" spans="7:11" ht="12.75">
      <c r="G4" t="s">
        <v>3</v>
      </c>
      <c r="I4" t="s">
        <v>4</v>
      </c>
      <c r="J4" s="2">
        <v>90</v>
      </c>
      <c r="K4" t="s">
        <v>2</v>
      </c>
    </row>
    <row r="5" spans="2:11" ht="12.75">
      <c r="B5" t="s">
        <v>54</v>
      </c>
      <c r="G5" t="s">
        <v>5</v>
      </c>
      <c r="I5" t="s">
        <v>6</v>
      </c>
      <c r="J5" s="2">
        <v>330</v>
      </c>
      <c r="K5" t="s">
        <v>2</v>
      </c>
    </row>
    <row r="6" spans="8:11" ht="12.75">
      <c r="H6" t="s">
        <v>7</v>
      </c>
      <c r="I6">
        <v>2.6</v>
      </c>
      <c r="J6" s="4">
        <f>J5+I6</f>
        <v>332.6</v>
      </c>
      <c r="K6" t="s">
        <v>2</v>
      </c>
    </row>
    <row r="7" spans="9:11" ht="12.75">
      <c r="I7" t="s">
        <v>8</v>
      </c>
      <c r="J7" s="2">
        <v>47</v>
      </c>
      <c r="K7" t="s">
        <v>2</v>
      </c>
    </row>
    <row r="8" spans="9:11" ht="12.75">
      <c r="I8" t="s">
        <v>9</v>
      </c>
      <c r="J8" s="2">
        <v>470</v>
      </c>
      <c r="K8" t="s">
        <v>2</v>
      </c>
    </row>
    <row r="9" spans="3:11" ht="12.75">
      <c r="C9" t="s">
        <v>10</v>
      </c>
      <c r="E9" t="s">
        <v>6</v>
      </c>
      <c r="H9" t="s">
        <v>46</v>
      </c>
      <c r="I9" t="s">
        <v>11</v>
      </c>
      <c r="J9" s="2">
        <v>5</v>
      </c>
      <c r="K9" t="s">
        <v>2</v>
      </c>
    </row>
    <row r="10" spans="9:11" ht="12.75">
      <c r="I10" t="s">
        <v>12</v>
      </c>
      <c r="J10" s="2">
        <v>5</v>
      </c>
      <c r="K10" t="s">
        <v>2</v>
      </c>
    </row>
    <row r="11" spans="5:10" ht="12.75">
      <c r="E11" t="s">
        <v>13</v>
      </c>
      <c r="J11" s="2"/>
    </row>
    <row r="12" spans="8:11" ht="12.75">
      <c r="H12" t="s">
        <v>14</v>
      </c>
      <c r="I12" t="s">
        <v>10</v>
      </c>
      <c r="J12" s="2">
        <v>10.8</v>
      </c>
      <c r="K12" t="s">
        <v>15</v>
      </c>
    </row>
    <row r="13" ht="12.75">
      <c r="J13" s="2"/>
    </row>
    <row r="14" spans="9:11" ht="12.75" customHeight="1">
      <c r="I14" t="s">
        <v>16</v>
      </c>
      <c r="J14" s="2">
        <v>5</v>
      </c>
      <c r="K14" t="s">
        <v>17</v>
      </c>
    </row>
    <row r="15" spans="3:11" ht="12.75">
      <c r="C15" t="s">
        <v>18</v>
      </c>
      <c r="E15" t="s">
        <v>19</v>
      </c>
      <c r="I15" t="s">
        <v>20</v>
      </c>
      <c r="J15" s="2">
        <v>5.5</v>
      </c>
      <c r="K15" t="s">
        <v>17</v>
      </c>
    </row>
    <row r="16" ht="23.25" customHeight="1">
      <c r="F16" t="s">
        <v>21</v>
      </c>
    </row>
    <row r="17" ht="12.75">
      <c r="K17" s="1"/>
    </row>
    <row r="18" spans="2:12" ht="12.75">
      <c r="B18" s="4" t="s">
        <v>22</v>
      </c>
      <c r="C18" s="5">
        <f>J3+((J8+J9)*J7)/(J7+J8+J9)</f>
        <v>99.76819923371647</v>
      </c>
      <c r="D18" s="4"/>
      <c r="E18" s="4" t="s">
        <v>22</v>
      </c>
      <c r="F18" s="4">
        <f>(C18*C21)/(C18+C21)</f>
        <v>76.8739452476107</v>
      </c>
      <c r="G18" s="4" t="s">
        <v>2</v>
      </c>
      <c r="H18" s="4" t="s">
        <v>23</v>
      </c>
      <c r="I18" s="6">
        <f>(1/(2*3.142*SQRT(J12*10^-6*F18*10^-12)))/10^6</f>
        <v>5.522838718419217</v>
      </c>
      <c r="J18" s="4" t="s">
        <v>17</v>
      </c>
      <c r="K18" s="4" t="s">
        <v>6</v>
      </c>
      <c r="L18" s="4"/>
    </row>
    <row r="19" spans="2:12" ht="12.75">
      <c r="B19" s="4"/>
      <c r="C19" s="5"/>
      <c r="D19" s="4"/>
      <c r="E19" s="4" t="s">
        <v>24</v>
      </c>
      <c r="F19" s="4">
        <f>(C18*C22)/(C18+C22)</f>
        <v>77.01004352926027</v>
      </c>
      <c r="G19" s="4" t="s">
        <v>2</v>
      </c>
      <c r="H19" s="4" t="s">
        <v>25</v>
      </c>
      <c r="I19" s="6">
        <f>(1/(2*3.142*SQRT(J12*10^-6*F19*10^-12)))/10^6</f>
        <v>5.51795636014393</v>
      </c>
      <c r="J19" s="4"/>
      <c r="K19" s="4" t="s">
        <v>26</v>
      </c>
      <c r="L19" s="5">
        <f>I6</f>
        <v>2.6</v>
      </c>
    </row>
    <row r="20" spans="2:12" ht="12.75">
      <c r="B20" s="4" t="s">
        <v>27</v>
      </c>
      <c r="C20" s="5">
        <f>J4+((J8+J9)*J7)/(J7+J8+J9)</f>
        <v>132.76819923371647</v>
      </c>
      <c r="D20" s="4"/>
      <c r="E20" s="4" t="s">
        <v>28</v>
      </c>
      <c r="F20" s="4">
        <f>(C20*C21)/(C20+C21)</f>
        <v>95.08416095013823</v>
      </c>
      <c r="G20" s="4" t="s">
        <v>2</v>
      </c>
      <c r="H20" s="4"/>
      <c r="I20" s="4">
        <f>I18-I19</f>
        <v>0.0048823582752870465</v>
      </c>
      <c r="J20" s="4"/>
      <c r="K20" s="4"/>
      <c r="L20" s="4"/>
    </row>
    <row r="21" spans="2:12" ht="12.75" customHeight="1">
      <c r="B21" s="4" t="s">
        <v>29</v>
      </c>
      <c r="C21" s="4">
        <f>J5+J10</f>
        <v>335</v>
      </c>
      <c r="D21" s="4"/>
      <c r="E21" s="4" t="s">
        <v>30</v>
      </c>
      <c r="F21" s="4">
        <f>(C20*C22)/(C20+C22)</f>
        <v>95.29246265866556</v>
      </c>
      <c r="G21" s="4" t="s">
        <v>2</v>
      </c>
      <c r="H21" s="4" t="s">
        <v>31</v>
      </c>
      <c r="I21" s="6">
        <f>(1/(2*3.142*SQRT(J12*10^-6*F20*10^-12)))/10^6</f>
        <v>4.965898706349261</v>
      </c>
      <c r="J21" s="4" t="s">
        <v>17</v>
      </c>
      <c r="K21" s="4" t="s">
        <v>6</v>
      </c>
      <c r="L21" s="4"/>
    </row>
    <row r="22" spans="2:12" ht="12.75">
      <c r="B22" s="4" t="s">
        <v>32</v>
      </c>
      <c r="C22" s="4">
        <f>J6+J10</f>
        <v>337.6</v>
      </c>
      <c r="D22" s="4"/>
      <c r="E22" s="4"/>
      <c r="F22" s="4"/>
      <c r="G22" s="4"/>
      <c r="H22" s="4" t="s">
        <v>33</v>
      </c>
      <c r="I22" s="6">
        <f>(1/(2*3.142*SQRT(J12*10^-6*F21*10^-12)))/10^6</f>
        <v>4.96046820819403</v>
      </c>
      <c r="J22" s="4"/>
      <c r="K22" s="4" t="s">
        <v>26</v>
      </c>
      <c r="L22" s="5">
        <f>I6</f>
        <v>2.6</v>
      </c>
    </row>
    <row r="23" spans="2:12" ht="12.75">
      <c r="B23" s="4" t="s">
        <v>35</v>
      </c>
      <c r="C23" s="4">
        <f>J6/J4</f>
        <v>3.695555555555556</v>
      </c>
      <c r="D23" s="4"/>
      <c r="E23" s="4" t="s">
        <v>36</v>
      </c>
      <c r="F23" s="4">
        <f>(J8+J9)/J7</f>
        <v>10.106382978723405</v>
      </c>
      <c r="G23" s="4"/>
      <c r="H23" s="4"/>
      <c r="I23" s="4">
        <f>I21-I22</f>
        <v>0.005430498155231334</v>
      </c>
      <c r="J23" s="4"/>
      <c r="K23" s="4"/>
      <c r="L23" s="4"/>
    </row>
    <row r="24" spans="2:12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2.75">
      <c r="B25" s="4" t="s">
        <v>37</v>
      </c>
      <c r="C25" s="3">
        <v>10000</v>
      </c>
      <c r="D25" s="4" t="s">
        <v>38</v>
      </c>
      <c r="E25" s="7">
        <f>1/(2*3.142*I21*10^6*C25*10^-12)</f>
        <v>3.204541992643399</v>
      </c>
      <c r="F25" s="4" t="s">
        <v>39</v>
      </c>
      <c r="G25" s="4"/>
      <c r="H25" s="4"/>
      <c r="I25" s="4"/>
      <c r="J25" s="4"/>
      <c r="K25" s="4"/>
      <c r="L25" s="4"/>
    </row>
    <row r="26" spans="2:12" ht="12.75">
      <c r="B26" s="4"/>
      <c r="C26" s="4"/>
      <c r="D26" s="4"/>
      <c r="E26" s="7">
        <f>1/(2*3.142*I18*10^6*C25*10^-12)</f>
        <v>2.8813861398191594</v>
      </c>
      <c r="F26" s="4" t="s">
        <v>40</v>
      </c>
      <c r="G26" s="4"/>
      <c r="H26" s="4"/>
      <c r="I26" s="4"/>
      <c r="J26" s="4"/>
      <c r="K26" s="4"/>
      <c r="L26" s="4"/>
    </row>
    <row r="28" ht="12.75">
      <c r="B28" t="s">
        <v>47</v>
      </c>
    </row>
    <row r="29" ht="12.75">
      <c r="B29" t="s">
        <v>49</v>
      </c>
    </row>
    <row r="30" ht="12.75">
      <c r="B30" t="s">
        <v>50</v>
      </c>
    </row>
    <row r="31" ht="12.75">
      <c r="B31" t="s">
        <v>56</v>
      </c>
    </row>
    <row r="32" ht="12.75">
      <c r="B32" t="s">
        <v>57</v>
      </c>
    </row>
    <row r="33" ht="12.75">
      <c r="B33" t="s">
        <v>53</v>
      </c>
    </row>
    <row r="34" ht="12.75">
      <c r="B34" s="2" t="s">
        <v>51</v>
      </c>
    </row>
    <row r="35" ht="12.75">
      <c r="B35" s="4" t="s">
        <v>52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1" sqref="G1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6.8515625" style="0" customWidth="1"/>
    <col min="5" max="5" width="12.140625" style="0" customWidth="1"/>
    <col min="7" max="7" width="11.28125" style="0" customWidth="1"/>
    <col min="8" max="8" width="8.421875" style="0" customWidth="1"/>
    <col min="9" max="9" width="9.7109375" style="0" customWidth="1"/>
    <col min="10" max="10" width="5.8515625" style="0" customWidth="1"/>
    <col min="11" max="11" width="4.140625" style="0" customWidth="1"/>
    <col min="12" max="12" width="4.28125" style="0" customWidth="1"/>
    <col min="13" max="13" width="3.28125" style="0" customWidth="1"/>
  </cols>
  <sheetData>
    <row r="1" ht="15.75">
      <c r="A1" s="8" t="s">
        <v>41</v>
      </c>
    </row>
    <row r="3" spans="1:11" ht="12.75">
      <c r="A3" t="s">
        <v>48</v>
      </c>
      <c r="I3" t="s">
        <v>1</v>
      </c>
      <c r="J3" s="2">
        <v>15</v>
      </c>
      <c r="K3" t="s">
        <v>2</v>
      </c>
    </row>
    <row r="4" spans="7:11" ht="12.75">
      <c r="G4" t="s">
        <v>3</v>
      </c>
      <c r="I4" t="s">
        <v>4</v>
      </c>
      <c r="J4" s="2">
        <v>75</v>
      </c>
      <c r="K4" t="s">
        <v>2</v>
      </c>
    </row>
    <row r="5" spans="2:11" ht="12.75">
      <c r="B5" t="s">
        <v>54</v>
      </c>
      <c r="G5" t="s">
        <v>5</v>
      </c>
      <c r="I5" t="s">
        <v>6</v>
      </c>
      <c r="J5" s="2">
        <v>390</v>
      </c>
      <c r="K5" t="s">
        <v>2</v>
      </c>
    </row>
    <row r="6" spans="8:11" ht="12.75">
      <c r="H6" t="s">
        <v>7</v>
      </c>
      <c r="I6" s="2">
        <v>2</v>
      </c>
      <c r="J6" s="4">
        <f>J5+I6</f>
        <v>392</v>
      </c>
      <c r="K6" t="s">
        <v>2</v>
      </c>
    </row>
    <row r="7" spans="9:11" ht="12.75">
      <c r="I7" t="s">
        <v>8</v>
      </c>
      <c r="J7" s="2">
        <v>220</v>
      </c>
      <c r="K7" t="s">
        <v>2</v>
      </c>
    </row>
    <row r="8" spans="6:11" ht="12.75">
      <c r="F8" t="s">
        <v>46</v>
      </c>
      <c r="I8" t="s">
        <v>9</v>
      </c>
      <c r="J8" s="2">
        <v>680</v>
      </c>
      <c r="K8" t="s">
        <v>2</v>
      </c>
    </row>
    <row r="9" spans="3:11" ht="12.75">
      <c r="C9" t="s">
        <v>10</v>
      </c>
      <c r="E9" t="s">
        <v>6</v>
      </c>
      <c r="H9" t="s">
        <v>46</v>
      </c>
      <c r="I9" t="s">
        <v>11</v>
      </c>
      <c r="J9" s="2">
        <v>5</v>
      </c>
      <c r="K9" t="s">
        <v>2</v>
      </c>
    </row>
    <row r="10" spans="9:11" ht="12.75">
      <c r="I10" t="s">
        <v>12</v>
      </c>
      <c r="J10" s="2">
        <v>5</v>
      </c>
      <c r="K10" t="s">
        <v>2</v>
      </c>
    </row>
    <row r="11" ht="12.75">
      <c r="E11" t="s">
        <v>13</v>
      </c>
    </row>
    <row r="12" spans="8:11" ht="12.75">
      <c r="H12" t="s">
        <v>14</v>
      </c>
      <c r="I12" t="s">
        <v>10</v>
      </c>
      <c r="J12" s="2">
        <v>4.754</v>
      </c>
      <c r="K12" t="s">
        <v>15</v>
      </c>
    </row>
    <row r="14" spans="9:11" ht="12.75" customHeight="1">
      <c r="I14" t="s">
        <v>16</v>
      </c>
      <c r="J14" s="2">
        <v>6</v>
      </c>
      <c r="K14" t="s">
        <v>17</v>
      </c>
    </row>
    <row r="15" spans="3:11" ht="12.75">
      <c r="C15" t="s">
        <v>18</v>
      </c>
      <c r="E15" t="s">
        <v>19</v>
      </c>
      <c r="I15" t="s">
        <v>20</v>
      </c>
      <c r="J15" s="2">
        <v>6.5</v>
      </c>
      <c r="K15" t="s">
        <v>17</v>
      </c>
    </row>
    <row r="16" ht="23.25" customHeight="1">
      <c r="F16" t="s">
        <v>21</v>
      </c>
    </row>
    <row r="17" ht="12.75">
      <c r="K17" s="1"/>
    </row>
    <row r="18" spans="1:12" ht="12.75">
      <c r="A18" s="4"/>
      <c r="B18" s="4" t="s">
        <v>22</v>
      </c>
      <c r="C18" s="5">
        <f>J3+((J8+J9)*J7)/(J7+J8+J9)</f>
        <v>181.51933701657458</v>
      </c>
      <c r="D18" s="4"/>
      <c r="E18" s="4" t="s">
        <v>22</v>
      </c>
      <c r="F18" s="4">
        <f>(C18*C21)/(C18+C21)</f>
        <v>124.3672735984667</v>
      </c>
      <c r="G18" s="4" t="s">
        <v>2</v>
      </c>
      <c r="H18" s="4" t="s">
        <v>23</v>
      </c>
      <c r="I18" s="6">
        <f>(1/(2*3.142*SQRT(J12*10^-6*F18*10^-12)))/10^6</f>
        <v>6.544570916627147</v>
      </c>
      <c r="J18" s="4" t="s">
        <v>17</v>
      </c>
      <c r="K18" s="4" t="s">
        <v>6</v>
      </c>
      <c r="L18" s="4"/>
    </row>
    <row r="19" spans="1:12" ht="12.75">
      <c r="A19" s="4"/>
      <c r="B19" s="4"/>
      <c r="C19" s="5"/>
      <c r="D19" s="4"/>
      <c r="E19" s="4" t="s">
        <v>24</v>
      </c>
      <c r="F19" s="4">
        <f>(C18*C22)/(C18+C22)</f>
        <v>124.56485407594162</v>
      </c>
      <c r="G19" s="4" t="s">
        <v>2</v>
      </c>
      <c r="H19" s="4" t="s">
        <v>25</v>
      </c>
      <c r="I19" s="6">
        <f>(1/(2*3.142*SQRT(J12*10^-6*F19*10^-12)))/10^6</f>
        <v>6.5393784704000515</v>
      </c>
      <c r="J19" s="4"/>
      <c r="K19" s="4" t="s">
        <v>26</v>
      </c>
      <c r="L19" s="5">
        <f>I6</f>
        <v>2</v>
      </c>
    </row>
    <row r="20" spans="1:12" ht="12.75">
      <c r="A20" s="4"/>
      <c r="B20" s="4" t="s">
        <v>27</v>
      </c>
      <c r="C20" s="5">
        <f>J4+((J8+J9)*J7)/(J7+J8+J9)</f>
        <v>241.51933701657458</v>
      </c>
      <c r="D20" s="4"/>
      <c r="E20" s="4" t="s">
        <v>28</v>
      </c>
      <c r="F20" s="4">
        <f>(C20*C21)/(C20+C21)</f>
        <v>149.8778317854353</v>
      </c>
      <c r="G20" s="4" t="s">
        <v>2</v>
      </c>
      <c r="H20" s="11" t="s">
        <v>43</v>
      </c>
      <c r="I20" s="4">
        <f>(I18-I19)*1000</f>
        <v>5.19244622709536</v>
      </c>
      <c r="J20" s="4" t="s">
        <v>44</v>
      </c>
      <c r="K20" s="4"/>
      <c r="L20" s="4"/>
    </row>
    <row r="21" spans="1:12" ht="12.75" customHeight="1">
      <c r="A21" s="4"/>
      <c r="B21" s="4" t="s">
        <v>29</v>
      </c>
      <c r="C21" s="4">
        <f>J5+J10</f>
        <v>395</v>
      </c>
      <c r="D21" s="4"/>
      <c r="E21" s="4" t="s">
        <v>30</v>
      </c>
      <c r="F21" s="4">
        <f>(C20*C22)/(C20+C22)</f>
        <v>150.16487557539887</v>
      </c>
      <c r="G21" s="4" t="s">
        <v>2</v>
      </c>
      <c r="H21" s="4" t="s">
        <v>31</v>
      </c>
      <c r="I21" s="6">
        <f>(1/(2*3.142*SQRT(J12*10^-6*F20*10^-12)))/10^6</f>
        <v>5.961637075023236</v>
      </c>
      <c r="J21" s="4" t="s">
        <v>17</v>
      </c>
      <c r="K21" s="4" t="s">
        <v>6</v>
      </c>
      <c r="L21" s="4"/>
    </row>
    <row r="22" spans="1:12" ht="12.75">
      <c r="A22" s="4"/>
      <c r="B22" s="4" t="s">
        <v>32</v>
      </c>
      <c r="C22" s="4">
        <f>J6+J10</f>
        <v>397</v>
      </c>
      <c r="D22" s="4"/>
      <c r="E22" s="4"/>
      <c r="F22" s="4"/>
      <c r="G22" s="4"/>
      <c r="H22" s="4" t="s">
        <v>33</v>
      </c>
      <c r="I22" s="6">
        <f>(1/(2*3.142*SQRT(J12*10^-6*F21*10^-12)))/10^6</f>
        <v>5.955936442799017</v>
      </c>
      <c r="J22" s="4"/>
      <c r="K22" s="4" t="s">
        <v>26</v>
      </c>
      <c r="L22" s="5">
        <f>I6</f>
        <v>2</v>
      </c>
    </row>
    <row r="23" spans="1:12" ht="12.75">
      <c r="A23" s="4"/>
      <c r="B23" s="4" t="s">
        <v>35</v>
      </c>
      <c r="C23" s="4">
        <f>J6/J4</f>
        <v>5.226666666666667</v>
      </c>
      <c r="D23" s="4"/>
      <c r="E23" s="4" t="s">
        <v>36</v>
      </c>
      <c r="F23" s="4">
        <f>(J8+J9)/J7</f>
        <v>3.1136363636363638</v>
      </c>
      <c r="G23" s="4"/>
      <c r="H23" s="11" t="s">
        <v>42</v>
      </c>
      <c r="I23" s="4">
        <f>(I21-I22)*1000</f>
        <v>5.7006322242187935</v>
      </c>
      <c r="J23" s="4" t="s">
        <v>45</v>
      </c>
      <c r="K23" s="4"/>
      <c r="L23" s="4"/>
    </row>
    <row r="25" spans="2:6" ht="12.75">
      <c r="B25" t="s">
        <v>37</v>
      </c>
      <c r="C25" s="3">
        <v>10000</v>
      </c>
      <c r="D25" t="s">
        <v>38</v>
      </c>
      <c r="E25" s="10">
        <f>1/(2*3.142*I21*10^6*C25*10^-12)</f>
        <v>2.669305550715315</v>
      </c>
      <c r="F25" t="s">
        <v>39</v>
      </c>
    </row>
    <row r="26" spans="5:6" ht="12.75">
      <c r="E26" s="10">
        <f>1/(2*3.142*I18*10^6*C25*10^-12)</f>
        <v>2.4315468712058803</v>
      </c>
      <c r="F26" t="s">
        <v>40</v>
      </c>
    </row>
    <row r="27" ht="12.75">
      <c r="B27" t="s">
        <v>47</v>
      </c>
    </row>
    <row r="28" ht="12.75">
      <c r="B28" t="s">
        <v>49</v>
      </c>
    </row>
    <row r="29" ht="12.75">
      <c r="B29" t="s">
        <v>50</v>
      </c>
    </row>
    <row r="30" ht="12.75">
      <c r="B30" t="s">
        <v>56</v>
      </c>
    </row>
    <row r="31" ht="12.75">
      <c r="B31" t="s">
        <v>57</v>
      </c>
    </row>
    <row r="32" ht="12.75">
      <c r="B32" t="s">
        <v>53</v>
      </c>
    </row>
    <row r="33" ht="12.75">
      <c r="B33" s="2" t="s">
        <v>51</v>
      </c>
    </row>
    <row r="34" ht="12.75">
      <c r="B34" s="4" t="s">
        <v>52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F Burns</dc:creator>
  <cp:keywords/>
  <dc:description/>
  <cp:lastModifiedBy>Bob F Burns</cp:lastModifiedBy>
  <cp:lastPrinted>2000-10-19T16:22:56Z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